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Zał 1" sheetId="1" r:id="rId1"/>
    <sheet name="Zał 2" sheetId="2" r:id="rId2"/>
    <sheet name="Zal 3" sheetId="3" r:id="rId3"/>
    <sheet name="Zal 4" sheetId="4" r:id="rId4"/>
    <sheet name="Zal 5" sheetId="5" r:id="rId5"/>
    <sheet name="Zal 6" sheetId="6" r:id="rId6"/>
    <sheet name="Zal 7" sheetId="7" r:id="rId7"/>
  </sheets>
  <definedNames>
    <definedName name="_xlnm.Print_Titles" localSheetId="4">'Zal 5'!$11:$13</definedName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<sst xmlns="http://schemas.openxmlformats.org/spreadsheetml/2006/main" count="602" uniqueCount="378">
  <si>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</si>
  <si>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</si>
  <si>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</si>
  <si>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</si>
  <si>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</si>
  <si>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</si>
  <si>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</si>
  <si>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</si>
  <si>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</si>
  <si>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</si>
  <si>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</si>
  <si>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</si>
  <si>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</si>
  <si>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Zakup usług pozostałych</t>
  </si>
  <si>
    <t>OŚWIATA I WYCHOWANIE</t>
  </si>
  <si>
    <t>E</t>
  </si>
  <si>
    <t>Zakup materiałów i wyposażenia</t>
  </si>
  <si>
    <t>KULTURA I OCHRONA DZIEDZICTWA NARODOWEGO</t>
  </si>
  <si>
    <t>KULTURA FIZYCZNA I SPORT</t>
  </si>
  <si>
    <t>IK</t>
  </si>
  <si>
    <t>OGÓŁEM</t>
  </si>
  <si>
    <t>per saldo</t>
  </si>
  <si>
    <t>w złotych</t>
  </si>
  <si>
    <t>TRANSPORT I ŁĄCZNOŚĆ</t>
  </si>
  <si>
    <t>KS</t>
  </si>
  <si>
    <t xml:space="preserve">GOSPODARKA KOMUNALNA I OCHRONA ŚRODOWISKA </t>
  </si>
  <si>
    <t>Załącznik nr 2 do Uchwały</t>
  </si>
  <si>
    <t>RÓŻNE ROZLICZENIA</t>
  </si>
  <si>
    <t>GOSPODARKA MIESZKANIOWA</t>
  </si>
  <si>
    <t>6050</t>
  </si>
  <si>
    <t>Gospodarka ściekowa i ochrona wód</t>
  </si>
  <si>
    <t>0970</t>
  </si>
  <si>
    <t>Wpływy z różnych dochodów</t>
  </si>
  <si>
    <t>75814</t>
  </si>
  <si>
    <t>Różne rozliczenia finansowe</t>
  </si>
  <si>
    <t>750</t>
  </si>
  <si>
    <t>ADMINISTRACJA PUBLICZNA</t>
  </si>
  <si>
    <t>75075</t>
  </si>
  <si>
    <t>Promocja jednostek samorządu terytorialnego</t>
  </si>
  <si>
    <t>BEZPIECZEŃSTWO PUBLICZNE I OCHRONA PRZECIWPOŻAROWA</t>
  </si>
  <si>
    <t>BZK</t>
  </si>
  <si>
    <t>Wynagrodzenia bezosobowe</t>
  </si>
  <si>
    <t>ZMIANY   PLANU  DOCHODÓW  I  WYDATKÓW   NA  ZADANIA  WŁASNE  GMINY                                           W  2008  ROKU</t>
  </si>
  <si>
    <t>Muzea</t>
  </si>
  <si>
    <t>Dotacja podmiotowa z budżetu dla samorządowej instytucji kultury</t>
  </si>
  <si>
    <t>Składki na ubezpieczenia społeczne</t>
  </si>
  <si>
    <t>Składki na FP</t>
  </si>
  <si>
    <t>Zakup materiałów papierniczych do sprzętu drukarskiego i urządzeń kserograficznych</t>
  </si>
  <si>
    <t xml:space="preserve">Zakup akcesoriów komputerowych, w tym programów i licencji </t>
  </si>
  <si>
    <t>852</t>
  </si>
  <si>
    <t>Szkoły podstawowe</t>
  </si>
  <si>
    <t>0830</t>
  </si>
  <si>
    <t>Wpływy z usług</t>
  </si>
  <si>
    <t>4300</t>
  </si>
  <si>
    <t>0920</t>
  </si>
  <si>
    <t>Pozostałe odsetki</t>
  </si>
  <si>
    <t>4210</t>
  </si>
  <si>
    <t>75405</t>
  </si>
  <si>
    <t>Komendy powiatowe Policji</t>
  </si>
  <si>
    <t>PI</t>
  </si>
  <si>
    <t>Obiekty sportowe</t>
  </si>
  <si>
    <t>Dotacja celowa z budżetu na finansowanie lub dofinansowanie zadań zleconych do realizacji stowarzyszeniom</t>
  </si>
  <si>
    <t>Załącznik nr 3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</si>
  <si>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</si>
  <si>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</si>
  <si>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</si>
  <si>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</si>
  <si>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</si>
  <si>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</si>
  <si>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</si>
  <si>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</si>
  <si>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</si>
  <si>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</si>
  <si>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</si>
  <si>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Pożyczki z WFOŚ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</si>
  <si>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</si>
  <si>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</si>
  <si>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</si>
  <si>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</si>
  <si>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</si>
  <si>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</si>
  <si>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</si>
  <si>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</si>
  <si>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</si>
  <si>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4 do Uchwały</t>
  </si>
  <si>
    <t xml:space="preserve">                  </t>
  </si>
  <si>
    <t xml:space="preserve">                                 ZMIANY  PLANU  FINANSOWEGO</t>
  </si>
  <si>
    <t xml:space="preserve">                                 GMINNEGO  FUNDUSZU  OCHRONY</t>
  </si>
  <si>
    <t xml:space="preserve">                                ŚRODOWISKA  I  GOSPODARKI  WODNEJ</t>
  </si>
  <si>
    <t xml:space="preserve">                                  NA  2008  ROK</t>
  </si>
  <si>
    <t xml:space="preserve">         </t>
  </si>
  <si>
    <t>Lp.</t>
  </si>
  <si>
    <t>Dział
Rozdział
§</t>
  </si>
  <si>
    <t>Przewidywane wykonanie                     2005 r.</t>
  </si>
  <si>
    <t>Plan na                                               2008 r.</t>
  </si>
  <si>
    <t>Zmiany</t>
  </si>
  <si>
    <t>Plan po zmianach na                                               2008 r.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</si>
  <si>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</si>
  <si>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</si>
  <si>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</si>
  <si>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</si>
  <si>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</si>
  <si>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</si>
  <si>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</si>
  <si>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</si>
  <si>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</si>
  <si>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III</t>
  </si>
  <si>
    <t>PRZYCHODY OGÓŁEM</t>
  </si>
  <si>
    <t>IV</t>
  </si>
  <si>
    <t>WYDATKI OGÓŁEM</t>
  </si>
  <si>
    <t>1.</t>
  </si>
  <si>
    <t>Edukacja ekologiczna, propagowanie działań ekologicznych: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</si>
  <si>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</si>
  <si>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</si>
  <si>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</si>
  <si>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</si>
  <si>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 xml:space="preserve">w tym dla Pałacu Młodzieży - dofinansowanie zakupu nagród na konkurs "Ja i moje środowisko" </t>
  </si>
  <si>
    <t>Przedszkole Nr 15 - dofinansowanie zakupu nagród na konkurs "Chrońmy drzewa"</t>
  </si>
  <si>
    <t>4700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</si>
  <si>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</si>
  <si>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</si>
  <si>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</si>
  <si>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</si>
  <si>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</si>
  <si>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</si>
  <si>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</si>
  <si>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</si>
  <si>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</si>
  <si>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</si>
  <si>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- opracowanie projektu zagospodarowania terenu przy ul.Wopistów do ul.Zdobywców Wału Pomorskiego o pow. 1,0296 ha</t>
  </si>
  <si>
    <t xml:space="preserve"> - prace pielęgnacyjno-lecznicze drzew na terenach administrowanych przez Zarząd Budynków Mieszkalnych (ZBM)</t>
  </si>
  <si>
    <t>6110</t>
  </si>
  <si>
    <r>
      <t xml:space="preserve">Wydatki inwestycyjne funduszy celowych - bagrowanie stawu w </t>
    </r>
    <r>
      <rPr>
        <i/>
        <sz val="9"/>
        <rFont val="Arial Narrow"/>
        <family val="2"/>
      </rPr>
      <t>Parku Książąt Pomorskich "A"</t>
    </r>
  </si>
  <si>
    <t>3.</t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</si>
  <si>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</si>
  <si>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Arial Narrow"/>
        <family val="2"/>
      </rPr>
      <t xml:space="preserve"> - dotacja dla PGK  </t>
    </r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</si>
  <si>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</si>
  <si>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</si>
  <si>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</si>
  <si>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</si>
  <si>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</si>
  <si>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</si>
  <si>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</si>
  <si>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</si>
  <si>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</si>
  <si>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</si>
  <si>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</si>
  <si>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</si>
  <si>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4.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</si>
  <si>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</si>
  <si>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Arial Narrow"/>
        <family val="2"/>
      </rPr>
      <t xml:space="preserve">- dotacja dla MWiK na opracowanie dokumentacji i budowy urządzeń podczyszczających 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</si>
  <si>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</si>
  <si>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</si>
  <si>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</si>
  <si>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 słomy, sorbentów, neutralizatorów, sprzętu do prowadzenia działań z zakresu ratownictwa chemicznego 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</si>
  <si>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</si>
  <si>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</si>
  <si>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</si>
  <si>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</si>
  <si>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</si>
  <si>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</si>
  <si>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 xml:space="preserve"> - przeprowadzanie badań i analiz oraz opracowania wniosków z zakresu ochrony środowiska</t>
  </si>
  <si>
    <r>
      <t xml:space="preserve">Wydatki inwestycyjne funduszy celowych  - </t>
    </r>
    <r>
      <rPr>
        <i/>
        <sz val="9"/>
        <rFont val="Arial Narrow"/>
        <family val="2"/>
      </rPr>
      <t>porządkowanie gospodarki wodno-ściekowej w rejonie ul. Monte Cassino</t>
    </r>
  </si>
  <si>
    <t>6120</t>
  </si>
  <si>
    <r>
      <t xml:space="preserve">Wydatki na zakupy inwestycyjne funduszy celowych - </t>
    </r>
    <r>
      <rPr>
        <i/>
        <sz val="9"/>
        <rFont val="Arial Narrow"/>
        <family val="2"/>
      </rPr>
      <t>zakup systemów gromadzenia i przetwarzania danych związanych z dostępem do informacji o środowisku</t>
    </r>
  </si>
  <si>
    <r>
      <t xml:space="preserve">Dotacje z funduszy celowych na finansowanie lub dofinansowanie kosztów realizacji inwestycji  i zakupów inwestycyjnych jednostek niezaliczanych do sektora finansów publicznych - </t>
    </r>
    <r>
      <rPr>
        <i/>
        <sz val="9"/>
        <rFont val="Arial Narrow"/>
        <family val="2"/>
      </rPr>
      <t xml:space="preserve">dofinansowanie dla Nadleśnictwa Manowo do budowy ścieżki przyrodniczo - rowerowej na terenie gminy m. Koszalin </t>
    </r>
  </si>
  <si>
    <t>V</t>
  </si>
  <si>
    <t>STAN ŚRODKÓW OBROTOWYCH NA KONIEC ROKU</t>
  </si>
  <si>
    <t>Stan środków  na początek roku</t>
  </si>
  <si>
    <t>Załącznik nr 6 do Uchwały</t>
  </si>
  <si>
    <t>RWZ</t>
  </si>
  <si>
    <t>POMOC SPOŁECZNA</t>
  </si>
  <si>
    <t>Dział</t>
  </si>
  <si>
    <t>Rozdział</t>
  </si>
  <si>
    <t>Nazwa programu inwestycyjnego i zadania finansowanego z budżetu</t>
  </si>
  <si>
    <t>Plan po zmianach</t>
  </si>
  <si>
    <t>Załącznik nr 7 do Uchwały</t>
  </si>
  <si>
    <t>ZMIANY W LIMITACH  WYDATKÓW  BUDŻETOWYCH  NA  WIELOLETNIE  PROGRAMY  INWESTYCYJNE  W  LATACH  2008 - 2010</t>
  </si>
  <si>
    <t>w tys.zł</t>
  </si>
  <si>
    <t>z dnia 24 września 2008 roku</t>
  </si>
  <si>
    <t>75095</t>
  </si>
  <si>
    <t>4430</t>
  </si>
  <si>
    <t>Różne opłaty i składki</t>
  </si>
  <si>
    <t>Lokalny transport zbiorowy</t>
  </si>
  <si>
    <t>DOCHODY OD OSÓB PRAWNYCH , OD OSÓB FIZYCZNYCH I OD INNYCH JEDNOSTEK NIE POSIADAJĄCYCH OSOBOWOŚCI PRAWNEJ ORAZ WYDATKI ZWIĄZANE Z ICH POBOREM</t>
  </si>
  <si>
    <t>75647</t>
  </si>
  <si>
    <t>Pobór podatków, opłat i niepodatkowych należności budżetowych</t>
  </si>
  <si>
    <t>Dywidendy</t>
  </si>
  <si>
    <t>0740</t>
  </si>
  <si>
    <t>Wpływy z dywident</t>
  </si>
  <si>
    <t>HANDEL</t>
  </si>
  <si>
    <r>
      <t>Wydatki inwestycyjne jednostek budżetowych</t>
    </r>
  </si>
  <si>
    <t>Zakup energii</t>
  </si>
  <si>
    <t>Gospodarka gruntami i nieruchomościami</t>
  </si>
  <si>
    <t>0470</t>
  </si>
  <si>
    <t>Wpływy z opłat zarząd, użytkowanie i użytkowanie wieczyste nieruchomości</t>
  </si>
  <si>
    <r>
      <t>Zakup usług pozostałych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"J.J. Śniadeckich"</t>
    </r>
  </si>
  <si>
    <r>
      <t>Zakup materiałów i wyposażenia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"J.J.Śniadeckich"</t>
    </r>
  </si>
  <si>
    <r>
      <t>Zakup usług pozostałych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"Nowobramskie"</t>
    </r>
  </si>
  <si>
    <r>
      <t>Zakup materiałów i wyposażenia -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"Nowobramskie"</t>
    </r>
  </si>
  <si>
    <t>851</t>
  </si>
  <si>
    <t>OCHRONA ZDROWIA</t>
  </si>
  <si>
    <t>85195</t>
  </si>
  <si>
    <t>Towarzystwa budownictwa społecznego</t>
  </si>
  <si>
    <t>6010</t>
  </si>
  <si>
    <t>Wydatki na zakup i objęcie akcji oraz wniesienie wkładów do spółek prawa handlowego</t>
  </si>
  <si>
    <r>
      <t xml:space="preserve">Zakup usług pozostałych - </t>
    </r>
    <r>
      <rPr>
        <b/>
        <i/>
        <sz val="10"/>
        <rFont val="Arial Narrow"/>
        <family val="2"/>
      </rPr>
      <t>ZDM</t>
    </r>
  </si>
  <si>
    <t>BRM</t>
  </si>
  <si>
    <t>4750</t>
  </si>
  <si>
    <t>Wybory do Rad Osiedli</t>
  </si>
  <si>
    <t>OA</t>
  </si>
  <si>
    <t>Wpłaty jednostek na fundusz celowy</t>
  </si>
  <si>
    <t xml:space="preserve">Dotacje celowe z budżetu na finansowanie lub dofinansowanie kosztów realizacji inwestycji i zakupów inwestycyjnych  innych jednostek sektora finansów publicznych </t>
  </si>
  <si>
    <t>Biblioteki</t>
  </si>
  <si>
    <t>Teatry</t>
  </si>
  <si>
    <t>Filharmonie, orkiestry, chóry i kapele</t>
  </si>
  <si>
    <t>Domy i ośrodki kultury, świetlice i kluby</t>
  </si>
  <si>
    <t>75615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</si>
  <si>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</si>
  <si>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</si>
  <si>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</si>
  <si>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0340</t>
  </si>
  <si>
    <t>Podatek od środków transportowych</t>
  </si>
  <si>
    <t>75616</t>
  </si>
  <si>
    <t>0560</t>
  </si>
  <si>
    <t>Wpływy z podatków zniesionych</t>
  </si>
  <si>
    <t>75601</t>
  </si>
  <si>
    <t>Wpływy z podatku dochodowego od osób fizycznych</t>
  </si>
  <si>
    <t>0350</t>
  </si>
  <si>
    <t>0500</t>
  </si>
  <si>
    <t>Podatek od czynności cywilnoprawnych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</si>
  <si>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</si>
  <si>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</si>
  <si>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</si>
  <si>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</si>
  <si>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</si>
  <si>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</si>
  <si>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0910</t>
  </si>
  <si>
    <t>Odsetki od nieterminowych wpłat z tytułu podatków i opłat</t>
  </si>
  <si>
    <t>2360</t>
  </si>
  <si>
    <t>Dochody jst związane z realizacją zadań z zakresu administracji rządowej oraz innych zadań zleconych ustawami</t>
  </si>
  <si>
    <t>85212</t>
  </si>
  <si>
    <t>Świadczenia rodzinne, zaliczka alimentacyjna oraz składki na ubezpieczenia emerytalne i rentowe z ubezpieczenia społecznego</t>
  </si>
  <si>
    <t>85214</t>
  </si>
  <si>
    <t>85219</t>
  </si>
  <si>
    <t>Ośrodki pomocy społecznej</t>
  </si>
  <si>
    <t>Zasiłki i pomoc w  naturze oraz składki na ubezpieczenia emerytalne i rentowe</t>
  </si>
  <si>
    <t>N</t>
  </si>
  <si>
    <t>0490</t>
  </si>
  <si>
    <t>Wpływy z innych lokalnych opłat pobieranych przez jednostki samorządu terytorialnego na podstawie odrębnych ustaw</t>
  </si>
  <si>
    <t>Wpływy z tytułu pomocy finansowej udzielanej między jednostkami samorządu terytorialnego na dofinansowanie własnych zadań bieżących</t>
  </si>
  <si>
    <t>Zadania w zakresie kultury fizycznej i sportu</t>
  </si>
  <si>
    <t>Opłaty z tytułu zakupu usług telekomunikacyjnych telefonii stacjonarnej</t>
  </si>
  <si>
    <t>Wpływy z podatku rolnego, podatku leśnego, podatku od spadków i darowizn, podatku od czynności cywilnoprawnych oraz podatków i opłat lokalnych od osób fizycznych</t>
  </si>
  <si>
    <t>Podatek od spadków i darowizn</t>
  </si>
  <si>
    <t>2120</t>
  </si>
  <si>
    <t>Dotacje celowe otrzymane z budżetu państwa na zadania bieżące realizowane przez powiat na podstawie porozumień z organami administracji rządowej</t>
  </si>
  <si>
    <t>ZMIANY   PLANU  DOCHODÓW  I  WYDATKÓW   NA  ZADANIA  WŁASNE  POWIATU  
W  2008  ROKU</t>
  </si>
  <si>
    <t>Szkoły podstawowe specjalne</t>
  </si>
  <si>
    <t>Licea ogólnokształcące</t>
  </si>
  <si>
    <t>0750</t>
  </si>
  <si>
    <t>Dochody z najmu i dzierżawy składników majątkowych Skarbu Państwa, jednostek samorządu terytorialnego lub innych jednostek zaliczanych do sektora finansów publicznych  oraz innych umów o podobnym charakterze</t>
  </si>
  <si>
    <t>Szkoły zawodowe</t>
  </si>
  <si>
    <t>Wydatki osobowe niezaliczane do wynagrodzeń</t>
  </si>
  <si>
    <t>Wynagrodzenia bezosobowe pracowników</t>
  </si>
  <si>
    <t>Zakup usług remontowych</t>
  </si>
  <si>
    <t>Gimnazja</t>
  </si>
  <si>
    <t>EDUKACYJNA OPIEKA WYCHOWAWCZA</t>
  </si>
  <si>
    <t>Świetlice szkolne</t>
  </si>
  <si>
    <t>Szkolne schroniska młodzieżowe</t>
  </si>
  <si>
    <t>Przedszkola</t>
  </si>
  <si>
    <t>Dotacje celowe z budżetu na finansowanie lub dofinansowanie kosztów realizacji inwestycji i zakupów inwestycyjnych zakładów budżetowych</t>
  </si>
  <si>
    <t>Zespół Obsługi Ekonomiczno - Administracyjnej Przedszkoli Miejskich</t>
  </si>
  <si>
    <t>4270</t>
  </si>
  <si>
    <t>75023</t>
  </si>
  <si>
    <t>Urząd Miejski</t>
  </si>
  <si>
    <t>Fk</t>
  </si>
  <si>
    <t>4100</t>
  </si>
  <si>
    <t>Wynagrodzenia agencyjno - prowizyjne</t>
  </si>
  <si>
    <t>`</t>
  </si>
  <si>
    <r>
      <t xml:space="preserve">Środki na dofinansowanie własnych inwestycji gmin  pozyskane z innych źródeł -  </t>
    </r>
    <r>
      <rPr>
        <i/>
        <sz val="10"/>
        <rFont val="Arial Narrow"/>
        <family val="2"/>
      </rPr>
      <t>Inwestycyjne inicjatywy społeczne</t>
    </r>
  </si>
  <si>
    <r>
      <t xml:space="preserve">Wydatki inwestycyjne jednostek budżetowych - </t>
    </r>
    <r>
      <rPr>
        <i/>
        <sz val="10"/>
        <rFont val="Arial Narrow"/>
        <family val="2"/>
      </rPr>
      <t xml:space="preserve">Inwestycyjne inicjatywy społeczne </t>
    </r>
  </si>
  <si>
    <t xml:space="preserve"> - "Uzbrojenie ul. Maków"</t>
  </si>
  <si>
    <t xml:space="preserve"> - "Budowa wodociągu w ul. Śliwkowej" </t>
  </si>
  <si>
    <t xml:space="preserve"> - "Uzbrojenie ul. Strusiej"</t>
  </si>
  <si>
    <t xml:space="preserve"> - "Uzbrojenie ul. Szmaragdowej i Rubinowej"</t>
  </si>
  <si>
    <r>
      <t>Wydatki inwestycyjne jednostek budżetowych -</t>
    </r>
    <r>
      <rPr>
        <i/>
        <sz val="10"/>
        <rFont val="Arial Narrow"/>
        <family val="2"/>
      </rPr>
      <t xml:space="preserve"> "Dokumentacje pod przyszłe inwestycje":</t>
    </r>
  </si>
  <si>
    <t xml:space="preserve"> - "Boiska sportowe na Osiedlu Wenedów"</t>
  </si>
  <si>
    <t xml:space="preserve"> - "ul. Chałubińskiego  - Leśna"</t>
  </si>
  <si>
    <t>Wydatki inwestycyjne jednostek budżetowych</t>
  </si>
  <si>
    <t xml:space="preserve"> - "Boiska sportowe przy Szkole Podstawowej Nr 18                         ul Stanisława Staszica"</t>
  </si>
  <si>
    <t>Drogi publiczne gminne</t>
  </si>
  <si>
    <r>
      <t xml:space="preserve">Wydatki inwestycyjne jednostek budżetowych - </t>
    </r>
    <r>
      <rPr>
        <i/>
        <sz val="10"/>
        <rFont val="Arial Narrow"/>
        <family val="2"/>
      </rPr>
      <t>"Osiedle Unii Europejskiej - drogi"</t>
    </r>
  </si>
  <si>
    <t>Drogi publiczne w miastach na prawach powiatu</t>
  </si>
  <si>
    <r>
      <t xml:space="preserve">Wydatki inwestycyjne jednostek budżetowych - </t>
    </r>
    <r>
      <rPr>
        <i/>
        <sz val="10"/>
        <rFont val="Arial Narrow"/>
        <family val="2"/>
      </rPr>
      <t>Skrzyżowanie ulic: Jana Pawła II - Staszica</t>
    </r>
  </si>
  <si>
    <t>ZMIANY   PLANU  DOCHODÓW  I   WYDATKÓW   NA  ZADANIA  REALIZOWANE  PRZEZ  POWIAT  NA PODSTAWIE  POROZUMIEŃ  Z  ORGANAMI  ADMINISTRACJI  RZĄDOWEJ                                              W  2008  ROKU</t>
  </si>
  <si>
    <t xml:space="preserve">ZMIANY PLANU PRZYCHODÓW I WYDATKÓW DOCHODÓW WŁASNYCH  </t>
  </si>
  <si>
    <t xml:space="preserve">                                        ZARZĄDU DRÓG MIEJSKICH NA 2008 ROK</t>
  </si>
  <si>
    <t xml:space="preserve">    POWIAT  </t>
  </si>
  <si>
    <t>Dział, rozdział        §</t>
  </si>
  <si>
    <t>Przewidywane wykonanie w 2006 roku</t>
  </si>
  <si>
    <t>Plan na                                    2008 rok</t>
  </si>
  <si>
    <t>Plan po zmianach na                                    2008 rok</t>
  </si>
  <si>
    <t xml:space="preserve">PRZYCHODY 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</si>
  <si>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</si>
  <si>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</si>
  <si>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</si>
  <si>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</si>
  <si>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Grzywny, i inne kary pieniężne od osób prawnych i innych jednostek organizacyjnych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</si>
  <si>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</si>
  <si>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</si>
  <si>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</si>
  <si>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</si>
  <si>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</si>
  <si>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</si>
  <si>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</si>
  <si>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</si>
  <si>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</si>
  <si>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</si>
  <si>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GOSPODARKA KOMUNALNA I OCHRONA ŚRODOWISKA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</si>
  <si>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</si>
  <si>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</si>
  <si>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</si>
  <si>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</si>
  <si>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</si>
  <si>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</si>
  <si>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</si>
  <si>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</si>
  <si>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Stan środków na koniec roku (I+II-III)</t>
  </si>
  <si>
    <t>Osiedle Unii Europejskiej - drogi</t>
  </si>
  <si>
    <t>Modernizacja stadionu "Bałtyk" II etap</t>
  </si>
  <si>
    <t>Budowa zjazdu narciarskiego na Górze Chełmskiej</t>
  </si>
  <si>
    <t xml:space="preserve">z dnia 24 września 2008 roku      </t>
  </si>
  <si>
    <t>ul.Gnieźnieńska - skrzyżowanie z ul.4 Marca</t>
  </si>
  <si>
    <t>ul. Młyńska</t>
  </si>
  <si>
    <t>Remont obiektów mostowych (ul.Monte Cassino)</t>
  </si>
  <si>
    <t>Przebudowa ul.Wenedów</t>
  </si>
  <si>
    <t>Przebudowa miejsc postojowych w ul.Młyńskiej</t>
  </si>
  <si>
    <t>Remont  jezdni przy skrzyżowaniu ulic Monte Cassino - Fałata</t>
  </si>
  <si>
    <t>Przebudowa ul.Stanisława Moniuszki</t>
  </si>
  <si>
    <t>Remont ul. Kędzierzyńskiej</t>
  </si>
  <si>
    <t>Budowa parkingu przy ul. Baczewskiego</t>
  </si>
  <si>
    <t>ul. Gnieźnieńska (od 4-go Marca do Połczyńskiej)</t>
  </si>
  <si>
    <t>ul. Syrenki</t>
  </si>
  <si>
    <t>ul. Waryńskiego ze skrzyżowaniem z ul. Zwycięstwa</t>
  </si>
  <si>
    <t>ul. Kwiatkowskiego</t>
  </si>
  <si>
    <t xml:space="preserve">ul.Gdańska </t>
  </si>
  <si>
    <t>Wysokość wydatków w tach 2009 - 2010</t>
  </si>
  <si>
    <t>Rodziny zastępcze</t>
  </si>
  <si>
    <t>Dotacje celowe otrzymane z powiatu na zadania bieżące realizowane na podstawie porozumień z jednostkami samorządu terytorialnego</t>
  </si>
  <si>
    <r>
      <t>Budowa parkingu, zatok autobusowych, kanalizacji deszczowej</t>
    </r>
    <r>
      <rPr>
        <i/>
        <sz val="10"/>
        <color indexed="10"/>
        <rFont val="Arial Narrow"/>
        <family val="2"/>
      </rPr>
      <t xml:space="preserve"> oraz wykonanie nawierzchni asfaltowej przy ul. Gnieźnieńskiej</t>
    </r>
    <r>
      <rPr>
        <i/>
        <sz val="10"/>
        <rFont val="Arial Narrow"/>
        <family val="2"/>
      </rPr>
      <t xml:space="preserve"> </t>
    </r>
  </si>
  <si>
    <r>
      <t xml:space="preserve">Budowa parkingu przy ul. Budowniczych </t>
    </r>
    <r>
      <rPr>
        <i/>
        <sz val="10"/>
        <color indexed="10"/>
        <rFont val="Arial Narrow"/>
        <family val="2"/>
      </rPr>
      <t>wraz z przebudową ulicy</t>
    </r>
  </si>
  <si>
    <t xml:space="preserve">                                                              z dnia 24 września 2008 roku      </t>
  </si>
  <si>
    <t xml:space="preserve">                                                    Rady Miejskiej w Koszalinie</t>
  </si>
  <si>
    <t xml:space="preserve">                                                   Załącznik nr 5 do Uchwały</t>
  </si>
  <si>
    <t>Wynagrodzenia  osobowe pracowników</t>
  </si>
  <si>
    <t>POZOSTAŁE ZADANIA W ZAKRESIE POLITYKI SPOŁECZNEJ</t>
  </si>
  <si>
    <t>Zespoły do spraw orzekania o niepełnosprawności</t>
  </si>
  <si>
    <t>Wynagrodzenia osobowe pracowników</t>
  </si>
  <si>
    <t>Budowa schroniska dla zwierząt</t>
  </si>
  <si>
    <t>Przebudowa i modernizacja łącznika w budynku II LO im. Władysława Broniewskiego w Koszalinie</t>
  </si>
  <si>
    <t>Mieszkania socjalne</t>
  </si>
  <si>
    <t>Uzbrojenie Osiedla Unii Europejskiej</t>
  </si>
  <si>
    <t>Plan 2009 r.</t>
  </si>
  <si>
    <t>Plan   2010 r.</t>
  </si>
  <si>
    <t>Dotacja celowa na pomoc finansową udzielaną między jednostkami samorządu terytorialnego na dofinansowanie własnych zadań bieżących</t>
  </si>
  <si>
    <t>OP</t>
  </si>
  <si>
    <t>E/IK</t>
  </si>
  <si>
    <t>- Komenda Miejska Państwowej Straży Pożarnej - dofinansowanie do przeglądów, konserwacji, napraw sprzętu do pomiaru stężeń substancji chemicznych, mierników, testerów, utylizacji zużytych sorbentów lub innych środków chemicznych oraz szkoleń strażaków.</t>
  </si>
  <si>
    <r>
      <t>Dotacje celowe przekazane z budżetu państwa na realizację inwestycji i zakupów inwestycyjnych własnych gmin  -</t>
    </r>
    <r>
      <rPr>
        <i/>
        <sz val="10"/>
        <rFont val="Arial Narrow"/>
        <family val="2"/>
      </rPr>
      <t xml:space="preserve"> Program "Moje Boisko Orlik 2012"</t>
    </r>
  </si>
  <si>
    <r>
      <t xml:space="preserve">Dotacje celowe przekazane z budżetu państwa na realizację inwestycji i zakupów inwestycyjnych własnych gmin - </t>
    </r>
    <r>
      <rPr>
        <i/>
        <sz val="10"/>
        <rFont val="Arial Narrow"/>
        <family val="2"/>
      </rPr>
      <t>Program "Moje Boisko Orlik 2012"</t>
    </r>
  </si>
  <si>
    <r>
      <t>Wydatki inwestycyjne jednostek budżetowych -</t>
    </r>
    <r>
      <rPr>
        <i/>
        <sz val="10"/>
        <rFont val="Arial Narrow"/>
        <family val="2"/>
      </rPr>
      <t xml:space="preserve"> Przebudowa i modernizacja łącznika w budynku II LO im. Władysława Broniewskiego w Koszalinie</t>
    </r>
  </si>
  <si>
    <t>Wpłaty jednostek na fundusz celowy na finansowanie lub dofinansowanie zadań inwestycyjnych</t>
  </si>
  <si>
    <t>Komendy powiatowe Państwowej Straży Pożarnej</t>
  </si>
  <si>
    <t>0360</t>
  </si>
  <si>
    <t>Podatek od działalności gospodarczej osób fizycznych opłacanej w formie karty podatkowej</t>
  </si>
  <si>
    <t>Nr  XXVII / 286 / 2008</t>
  </si>
  <si>
    <t xml:space="preserve">                Nr  XXVII / 286 / 2008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</si>
</sst>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0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i/>
      <sz val="13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  <font>
      <b/>
      <sz val="16"/>
      <name val="Arial Narrow"/>
      <family val="2"/>
    </font>
    <font>
      <i/>
      <sz val="12"/>
      <name val="Arial Narrow"/>
      <family val="2"/>
    </font>
    <font>
      <i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0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 applyProtection="1">
      <alignment horizontal="centerContinuous" vertical="center"/>
      <protection locked="0"/>
    </xf>
    <xf numFmtId="0" fontId="9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6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1" fontId="9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" xfId="21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1" fontId="9" fillId="0" borderId="22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Border="1" applyAlignment="1">
      <alignment vertical="center"/>
    </xf>
    <xf numFmtId="0" fontId="5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26" xfId="0" applyFont="1" applyBorder="1" applyAlignment="1">
      <alignment horizontal="center" vertical="center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centerContinuous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NumberFormat="1" applyFont="1" applyFill="1" applyBorder="1" applyAlignment="1" applyProtection="1">
      <alignment horizontal="center" vertical="top" wrapText="1"/>
      <protection locked="0"/>
    </xf>
    <xf numFmtId="0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0" fontId="9" fillId="0" borderId="39" xfId="0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5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 applyProtection="1">
      <alignment horizontal="centerContinuous" vertical="center"/>
      <protection locked="0"/>
    </xf>
    <xf numFmtId="0" fontId="9" fillId="0" borderId="4" xfId="0" applyNumberFormat="1" applyFont="1" applyFill="1" applyBorder="1" applyAlignment="1" applyProtection="1">
      <alignment vertical="center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49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vertical="center" wrapText="1"/>
      <protection locked="0"/>
    </xf>
    <xf numFmtId="164" fontId="19" fillId="0" borderId="54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49" fontId="9" fillId="0" borderId="52" xfId="0" applyNumberFormat="1" applyFont="1" applyFill="1" applyBorder="1" applyAlignment="1" applyProtection="1">
      <alignment horizontal="centerContinuous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>
      <alignment horizontal="centerContinuous" vertical="center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1" fontId="9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6" xfId="21" applyNumberFormat="1" applyFont="1" applyFill="1" applyBorder="1" applyAlignment="1" applyProtection="1">
      <alignment vertical="center" wrapText="1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3" fontId="9" fillId="0" borderId="55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horizontal="center" vertical="center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12" fillId="0" borderId="58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vertical="center" wrapText="1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7" fillId="0" borderId="60" xfId="0" applyFont="1" applyBorder="1" applyAlignment="1">
      <alignment horizontal="center" vertical="center"/>
    </xf>
    <xf numFmtId="0" fontId="12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164" fontId="2" fillId="0" borderId="51" xfId="21" applyNumberFormat="1" applyFont="1" applyFill="1" applyBorder="1" applyAlignment="1" applyProtection="1">
      <alignment vertical="center" wrapText="1"/>
      <protection locked="0"/>
    </xf>
    <xf numFmtId="1" fontId="2" fillId="0" borderId="63" xfId="0" applyNumberFormat="1" applyFont="1" applyFill="1" applyBorder="1" applyAlignment="1" applyProtection="1">
      <alignment horizontal="centerContinuous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56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0" fontId="2" fillId="0" borderId="51" xfId="0" applyNumberFormat="1" applyFont="1" applyFill="1" applyBorder="1" applyAlignment="1" applyProtection="1">
      <alignment vertical="center" wrapText="1"/>
      <protection locked="0"/>
    </xf>
    <xf numFmtId="49" fontId="9" fillId="0" borderId="9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vertical="center" wrapText="1"/>
    </xf>
    <xf numFmtId="0" fontId="9" fillId="0" borderId="6" xfId="0" applyNumberFormat="1" applyFont="1" applyFill="1" applyBorder="1" applyAlignment="1" applyProtection="1">
      <alignment horizontal="centerContinuous" vertical="center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/>
      <protection locked="0"/>
    </xf>
    <xf numFmtId="164" fontId="9" fillId="0" borderId="3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6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62" xfId="0" applyNumberFormat="1" applyFont="1" applyBorder="1" applyAlignment="1">
      <alignment horizontal="centerContinuous" vertical="center"/>
    </xf>
    <xf numFmtId="3" fontId="11" fillId="0" borderId="19" xfId="0" applyNumberFormat="1" applyFont="1" applyBorder="1" applyAlignment="1">
      <alignment horizontal="centerContinuous" vertical="center"/>
    </xf>
    <xf numFmtId="0" fontId="2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top" wrapText="1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164" fontId="3" fillId="0" borderId="3" xfId="21" applyNumberFormat="1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9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0" fontId="18" fillId="0" borderId="3" xfId="0" applyFont="1" applyBorder="1" applyAlignment="1">
      <alignment/>
    </xf>
    <xf numFmtId="3" fontId="18" fillId="0" borderId="3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23" fillId="0" borderId="3" xfId="0" applyFont="1" applyBorder="1" applyAlignment="1">
      <alignment/>
    </xf>
    <xf numFmtId="3" fontId="23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/>
    </xf>
    <xf numFmtId="0" fontId="13" fillId="0" borderId="3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6" fillId="0" borderId="3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16" fillId="0" borderId="38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45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3" fillId="0" borderId="70" xfId="0" applyFont="1" applyBorder="1" applyAlignment="1">
      <alignment/>
    </xf>
    <xf numFmtId="0" fontId="1" fillId="0" borderId="71" xfId="0" applyFon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0" fontId="2" fillId="0" borderId="68" xfId="0" applyFont="1" applyBorder="1" applyAlignment="1">
      <alignment/>
    </xf>
    <xf numFmtId="0" fontId="9" fillId="0" borderId="7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horizontal="centerContinuous" vertical="center"/>
    </xf>
    <xf numFmtId="4" fontId="9" fillId="0" borderId="62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Continuous"/>
    </xf>
    <xf numFmtId="0" fontId="26" fillId="0" borderId="0" xfId="0" applyNumberFormat="1" applyFont="1" applyFill="1" applyBorder="1" applyAlignment="1" applyProtection="1">
      <alignment vertical="top"/>
      <protection/>
    </xf>
    <xf numFmtId="3" fontId="26" fillId="0" borderId="0" xfId="0" applyNumberFormat="1" applyFont="1" applyFill="1" applyBorder="1" applyAlignment="1" applyProtection="1">
      <alignment horizontal="center" vertical="top"/>
      <protection/>
    </xf>
    <xf numFmtId="4" fontId="2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5" xfId="0" applyNumberFormat="1" applyFont="1" applyFill="1" applyBorder="1" applyAlignment="1" applyProtection="1">
      <alignment horizontal="center" vertical="center" wrapText="1"/>
      <protection/>
    </xf>
    <xf numFmtId="1" fontId="12" fillId="0" borderId="51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3" fontId="5" fillId="0" borderId="7" xfId="0" applyNumberFormat="1" applyFont="1" applyFill="1" applyBorder="1" applyAlignment="1" applyProtection="1">
      <alignment horizontal="right" vertical="center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3" fontId="5" fillId="0" borderId="4" xfId="0" applyNumberFormat="1" applyFont="1" applyFill="1" applyBorder="1" applyAlignment="1" applyProtection="1">
      <alignment horizontal="right" vertical="center"/>
      <protection/>
    </xf>
    <xf numFmtId="3" fontId="5" fillId="0" borderId="7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39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74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75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horizontal="right" vertical="center"/>
      <protection/>
    </xf>
    <xf numFmtId="3" fontId="9" fillId="0" borderId="74" xfId="0" applyNumberFormat="1" applyFont="1" applyFill="1" applyBorder="1" applyAlignment="1" applyProtection="1">
      <alignment horizontal="right"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vertical="center" wrapText="1"/>
      <protection/>
    </xf>
    <xf numFmtId="3" fontId="9" fillId="0" borderId="51" xfId="0" applyNumberFormat="1" applyFont="1" applyFill="1" applyBorder="1" applyAlignment="1" applyProtection="1">
      <alignment horizontal="right" vertical="center"/>
      <protection/>
    </xf>
    <xf numFmtId="3" fontId="3" fillId="0" borderId="43" xfId="0" applyNumberFormat="1" applyFont="1" applyFill="1" applyBorder="1" applyAlignment="1" applyProtection="1">
      <alignment horizontal="right" vertical="center"/>
      <protection/>
    </xf>
    <xf numFmtId="3" fontId="3" fillId="0" borderId="5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3" xfId="0" applyFont="1" applyBorder="1" applyAlignment="1">
      <alignment wrapText="1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31" xfId="0" applyFont="1" applyBorder="1" applyAlignment="1">
      <alignment wrapText="1"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3" fontId="3" fillId="0" borderId="51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/>
      <protection/>
    </xf>
    <xf numFmtId="3" fontId="24" fillId="0" borderId="76" xfId="0" applyNumberFormat="1" applyFont="1" applyFill="1" applyBorder="1" applyAlignment="1" applyProtection="1">
      <alignment horizontal="right" vertical="center"/>
      <protection/>
    </xf>
    <xf numFmtId="0" fontId="24" fillId="0" borderId="3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64" fontId="3" fillId="0" borderId="10" xfId="21" applyNumberFormat="1" applyFont="1" applyFill="1" applyBorder="1" applyAlignment="1" applyProtection="1">
      <alignment vertical="center" wrapText="1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/>
    </xf>
    <xf numFmtId="3" fontId="3" fillId="0" borderId="76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3" fontId="9" fillId="0" borderId="39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49" fontId="24" fillId="0" borderId="3" xfId="0" applyNumberFormat="1" applyFont="1" applyFill="1" applyBorder="1" applyAlignment="1" applyProtection="1">
      <alignment horizontal="center" vertical="center" wrapText="1"/>
      <protection/>
    </xf>
    <xf numFmtId="0" fontId="24" fillId="0" borderId="3" xfId="0" applyFont="1" applyBorder="1" applyAlignment="1">
      <alignment vertical="center" wrapText="1"/>
    </xf>
    <xf numFmtId="3" fontId="24" fillId="0" borderId="10" xfId="0" applyNumberFormat="1" applyFont="1" applyBorder="1" applyAlignment="1">
      <alignment/>
    </xf>
    <xf numFmtId="3" fontId="24" fillId="0" borderId="51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49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right"/>
    </xf>
    <xf numFmtId="49" fontId="24" fillId="0" borderId="3" xfId="0" applyNumberFormat="1" applyFont="1" applyBorder="1" applyAlignment="1">
      <alignment vertical="center" wrapText="1"/>
    </xf>
    <xf numFmtId="3" fontId="24" fillId="0" borderId="31" xfId="0" applyNumberFormat="1" applyFont="1" applyBorder="1" applyAlignment="1">
      <alignment horizontal="right"/>
    </xf>
    <xf numFmtId="3" fontId="24" fillId="0" borderId="51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9" fillId="0" borderId="31" xfId="0" applyNumberFormat="1" applyFont="1" applyFill="1" applyBorder="1" applyAlignment="1" applyProtection="1">
      <alignment vertical="center"/>
      <protection/>
    </xf>
    <xf numFmtId="0" fontId="9" fillId="0" borderId="66" xfId="0" applyNumberFormat="1" applyFont="1" applyFill="1" applyBorder="1" applyAlignment="1" applyProtection="1">
      <alignment vertical="center"/>
      <protection/>
    </xf>
    <xf numFmtId="3" fontId="9" fillId="0" borderId="31" xfId="0" applyNumberFormat="1" applyFont="1" applyFill="1" applyBorder="1" applyAlignment="1" applyProtection="1">
      <alignment horizontal="right" vertical="center"/>
      <protection/>
    </xf>
    <xf numFmtId="3" fontId="9" fillId="0" borderId="77" xfId="0" applyNumberFormat="1" applyFont="1" applyFill="1" applyBorder="1" applyAlignment="1" applyProtection="1">
      <alignment horizontal="right" vertical="center"/>
      <protection/>
    </xf>
    <xf numFmtId="49" fontId="24" fillId="0" borderId="51" xfId="0" applyNumberFormat="1" applyFont="1" applyFill="1" applyBorder="1" applyAlignment="1" applyProtection="1">
      <alignment vertical="center" wrapText="1"/>
      <protection/>
    </xf>
    <xf numFmtId="3" fontId="24" fillId="0" borderId="43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vertical="center"/>
      <protection/>
    </xf>
    <xf numFmtId="0" fontId="24" fillId="0" borderId="11" xfId="0" applyNumberFormat="1" applyFont="1" applyFill="1" applyBorder="1" applyAlignment="1" applyProtection="1">
      <alignment wrapText="1"/>
      <protection/>
    </xf>
    <xf numFmtId="3" fontId="24" fillId="0" borderId="3" xfId="0" applyNumberFormat="1" applyFont="1" applyFill="1" applyBorder="1" applyAlignment="1" applyProtection="1">
      <alignment horizontal="right" vertical="center"/>
      <protection/>
    </xf>
    <xf numFmtId="3" fontId="24" fillId="0" borderId="51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31" xfId="0" applyNumberFormat="1" applyFont="1" applyBorder="1" applyAlignment="1">
      <alignment horizontal="right" vertical="center"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3" xfId="0" applyNumberFormat="1" applyFont="1" applyFill="1" applyBorder="1" applyAlignment="1" applyProtection="1">
      <alignment vertical="center"/>
      <protection/>
    </xf>
    <xf numFmtId="3" fontId="24" fillId="0" borderId="31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42" xfId="0" applyNumberFormat="1" applyFont="1" applyFill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26" fillId="0" borderId="7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164" fontId="10" fillId="0" borderId="46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/>
    </xf>
    <xf numFmtId="164" fontId="16" fillId="0" borderId="0" xfId="0" applyNumberFormat="1" applyFont="1" applyBorder="1" applyAlignment="1">
      <alignment horizontal="left" vertical="center"/>
    </xf>
    <xf numFmtId="164" fontId="16" fillId="0" borderId="13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74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9" fillId="0" borderId="13" xfId="0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>
      <alignment vertical="center" wrapText="1"/>
    </xf>
    <xf numFmtId="0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0" fontId="12" fillId="0" borderId="45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80" xfId="0" applyNumberFormat="1" applyFont="1" applyFill="1" applyBorder="1" applyAlignment="1" applyProtection="1">
      <alignment horizontal="centerContinuous"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3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49" fontId="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38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1" fontId="2" fillId="0" borderId="32" xfId="0" applyNumberFormat="1" applyFont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50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7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9" fillId="0" borderId="66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81" xfId="0" applyNumberFormat="1" applyFont="1" applyFill="1" applyBorder="1" applyAlignment="1" applyProtection="1">
      <alignment horizontal="right" vertical="center"/>
      <protection locked="0"/>
    </xf>
    <xf numFmtId="3" fontId="9" fillId="0" borderId="82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0" fontId="2" fillId="0" borderId="80" xfId="0" applyNumberFormat="1" applyFont="1" applyFill="1" applyBorder="1" applyAlignment="1" applyProtection="1">
      <alignment horizontal="centerContinuous" vertical="center"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 locked="0"/>
    </xf>
    <xf numFmtId="164" fontId="3" fillId="0" borderId="66" xfId="0" applyNumberFormat="1" applyFont="1" applyFill="1" applyBorder="1" applyAlignment="1" applyProtection="1">
      <alignment horizontal="center"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1" fontId="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9" xfId="0" applyFont="1" applyBorder="1" applyAlignment="1">
      <alignment horizontal="center" vertical="center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Font="1" applyBorder="1" applyAlignment="1">
      <alignment horizontal="centerContinuous"/>
    </xf>
    <xf numFmtId="164" fontId="19" fillId="0" borderId="16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49" fontId="2" fillId="0" borderId="50" xfId="0" applyNumberFormat="1" applyFont="1" applyFill="1" applyBorder="1" applyAlignment="1" applyProtection="1">
      <alignment horizontal="centerContinuous" vertical="center"/>
      <protection locked="0"/>
    </xf>
    <xf numFmtId="3" fontId="2" fillId="0" borderId="51" xfId="0" applyNumberFormat="1" applyFont="1" applyFill="1" applyBorder="1" applyAlignment="1" applyProtection="1">
      <alignment vertical="center" wrapText="1"/>
      <protection locked="0"/>
    </xf>
    <xf numFmtId="3" fontId="2" fillId="0" borderId="84" xfId="0" applyNumberFormat="1" applyFont="1" applyFill="1" applyBorder="1" applyAlignment="1" applyProtection="1">
      <alignment horizontal="right" vertical="center"/>
      <protection locked="0"/>
    </xf>
    <xf numFmtId="3" fontId="11" fillId="0" borderId="4" xfId="0" applyNumberFormat="1" applyFont="1" applyBorder="1" applyAlignment="1">
      <alignment horizontal="centerContinuous" vertical="center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64" fontId="3" fillId="0" borderId="51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164" fontId="2" fillId="0" borderId="11" xfId="21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horizontal="right" vertical="center"/>
      <protection locked="0"/>
    </xf>
    <xf numFmtId="164" fontId="24" fillId="0" borderId="11" xfId="21" applyNumberFormat="1" applyFont="1" applyFill="1" applyBorder="1" applyAlignment="1" applyProtection="1">
      <alignment vertical="center" wrapText="1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1" fontId="24" fillId="0" borderId="2" xfId="0" applyNumberFormat="1" applyFont="1" applyFill="1" applyBorder="1" applyAlignment="1" applyProtection="1">
      <alignment horizontal="centerContinuous" vertical="center"/>
      <protection locked="0"/>
    </xf>
    <xf numFmtId="0" fontId="24" fillId="0" borderId="3" xfId="0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48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" fontId="16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48" xfId="0" applyNumberFormat="1" applyFont="1" applyFill="1" applyBorder="1" applyAlignment="1" applyProtection="1">
      <alignment horizontal="right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3" xfId="0" applyNumberFormat="1" applyFont="1" applyBorder="1" applyAlignment="1">
      <alignment vertical="center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12" fillId="0" borderId="7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73" xfId="0" applyNumberFormat="1" applyFont="1" applyFill="1" applyBorder="1" applyAlignment="1" applyProtection="1">
      <alignment horizontal="left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8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87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/>
    </xf>
    <xf numFmtId="0" fontId="16" fillId="0" borderId="62" xfId="0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0" fontId="6" fillId="0" borderId="71" xfId="0" applyNumberFormat="1" applyFont="1" applyFill="1" applyBorder="1" applyAlignment="1" applyProtection="1">
      <alignment horizontal="center" vertical="center"/>
      <protection locked="0"/>
    </xf>
    <xf numFmtId="3" fontId="9" fillId="0" borderId="88" xfId="0" applyNumberFormat="1" applyFont="1" applyFill="1" applyBorder="1" applyAlignment="1" applyProtection="1">
      <alignment horizontal="right" vertical="center"/>
      <protection locked="0"/>
    </xf>
    <xf numFmtId="1" fontId="2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2" xfId="21" applyNumberFormat="1" applyFont="1" applyFill="1" applyBorder="1" applyAlignment="1" applyProtection="1">
      <alignment vertical="center" wrapText="1"/>
      <protection locked="0"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164" fontId="3" fillId="0" borderId="42" xfId="0" applyNumberFormat="1" applyFont="1" applyFill="1" applyBorder="1" applyAlignment="1" applyProtection="1">
      <alignment horizontal="center" vertical="center"/>
      <protection locked="0"/>
    </xf>
    <xf numFmtId="164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18" applyFont="1" applyAlignment="1">
      <alignment horizontal="left" vertical="center"/>
      <protection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6" fillId="0" borderId="89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165" fontId="6" fillId="0" borderId="53" xfId="0" applyNumberFormat="1" applyFont="1" applyBorder="1" applyAlignment="1">
      <alignment horizontal="center" vertical="center" wrapText="1"/>
    </xf>
    <xf numFmtId="3" fontId="6" fillId="0" borderId="64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4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3" fontId="9" fillId="0" borderId="90" xfId="0" applyNumberFormat="1" applyFont="1" applyBorder="1" applyAlignment="1">
      <alignment horizontal="right" vertical="center"/>
    </xf>
    <xf numFmtId="4" fontId="9" fillId="0" borderId="90" xfId="0" applyNumberFormat="1" applyFont="1" applyBorder="1" applyAlignment="1">
      <alignment vertical="center"/>
    </xf>
    <xf numFmtId="3" fontId="9" fillId="0" borderId="90" xfId="0" applyNumberFormat="1" applyFont="1" applyBorder="1" applyAlignment="1">
      <alignment vertical="center"/>
    </xf>
    <xf numFmtId="3" fontId="9" fillId="0" borderId="75" xfId="0" applyNumberFormat="1" applyFont="1" applyBorder="1" applyAlignment="1">
      <alignment vertical="center"/>
    </xf>
    <xf numFmtId="4" fontId="9" fillId="0" borderId="8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0" fontId="9" fillId="0" borderId="71" xfId="0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4" fontId="9" fillId="0" borderId="92" xfId="0" applyNumberFormat="1" applyFont="1" applyBorder="1" applyAlignment="1">
      <alignment vertical="center"/>
    </xf>
    <xf numFmtId="3" fontId="9" fillId="0" borderId="92" xfId="0" applyNumberFormat="1" applyFont="1" applyBorder="1" applyAlignment="1">
      <alignment vertical="center"/>
    </xf>
    <xf numFmtId="3" fontId="9" fillId="0" borderId="71" xfId="0" applyNumberFormat="1" applyFont="1" applyBorder="1" applyAlignment="1">
      <alignment vertical="center"/>
    </xf>
    <xf numFmtId="4" fontId="9" fillId="0" borderId="93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70" xfId="0" applyFont="1" applyBorder="1" applyAlignment="1">
      <alignment horizontal="center" vertical="center"/>
    </xf>
    <xf numFmtId="3" fontId="9" fillId="0" borderId="73" xfId="0" applyNumberFormat="1" applyFont="1" applyBorder="1" applyAlignment="1">
      <alignment vertical="center"/>
    </xf>
    <xf numFmtId="4" fontId="9" fillId="0" borderId="73" xfId="0" applyNumberFormat="1" applyFont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0" fontId="6" fillId="0" borderId="9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76" xfId="0" applyNumberFormat="1" applyFont="1" applyBorder="1" applyAlignment="1">
      <alignment vertical="center"/>
    </xf>
    <xf numFmtId="4" fontId="6" fillId="0" borderId="86" xfId="0" applyNumberFormat="1" applyFont="1" applyBorder="1" applyAlignment="1">
      <alignment vertical="center"/>
    </xf>
    <xf numFmtId="3" fontId="6" fillId="0" borderId="86" xfId="0" applyNumberFormat="1" applyFont="1" applyBorder="1" applyAlignment="1">
      <alignment vertical="center"/>
    </xf>
    <xf numFmtId="3" fontId="6" fillId="0" borderId="56" xfId="0" applyNumberFormat="1" applyFont="1" applyBorder="1" applyAlignment="1">
      <alignment vertical="center"/>
    </xf>
    <xf numFmtId="4" fontId="6" fillId="0" borderId="6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9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74" xfId="0" applyNumberFormat="1" applyFont="1" applyBorder="1" applyAlignment="1">
      <alignment vertical="center"/>
    </xf>
    <xf numFmtId="3" fontId="3" fillId="0" borderId="7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49" fontId="3" fillId="0" borderId="69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9" fillId="0" borderId="93" xfId="0" applyNumberFormat="1" applyFont="1" applyBorder="1" applyAlignment="1">
      <alignment vertical="center"/>
    </xf>
    <xf numFmtId="0" fontId="9" fillId="0" borderId="91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4" fontId="3" fillId="0" borderId="77" xfId="0" applyNumberFormat="1" applyFont="1" applyBorder="1" applyAlignment="1">
      <alignment vertical="center"/>
    </xf>
    <xf numFmtId="3" fontId="3" fillId="0" borderId="77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4" fontId="3" fillId="0" borderId="84" xfId="0" applyNumberFormat="1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4" fontId="16" fillId="0" borderId="74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4" fontId="24" fillId="0" borderId="74" xfId="0" applyNumberFormat="1" applyFont="1" applyBorder="1" applyAlignment="1">
      <alignment vertical="center"/>
    </xf>
    <xf numFmtId="3" fontId="24" fillId="0" borderId="74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vertical="center"/>
    </xf>
    <xf numFmtId="4" fontId="24" fillId="0" borderId="38" xfId="0" applyNumberFormat="1" applyFont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vertical="center"/>
    </xf>
    <xf numFmtId="4" fontId="24" fillId="0" borderId="77" xfId="0" applyNumberFormat="1" applyFont="1" applyBorder="1" applyAlignment="1">
      <alignment vertical="center"/>
    </xf>
    <xf numFmtId="3" fontId="24" fillId="0" borderId="77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vertical="center"/>
    </xf>
    <xf numFmtId="4" fontId="24" fillId="0" borderId="84" xfId="0" applyNumberFormat="1" applyFont="1" applyBorder="1" applyAlignment="1">
      <alignment vertical="center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73" xfId="0" applyNumberFormat="1" applyFont="1" applyFill="1" applyBorder="1" applyAlignment="1" applyProtection="1">
      <alignment vertical="center" wrapText="1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77" xfId="0" applyNumberFormat="1" applyFont="1" applyFill="1" applyBorder="1" applyAlignment="1" applyProtection="1">
      <alignment vertical="center" wrapText="1"/>
      <protection locked="0"/>
    </xf>
    <xf numFmtId="3" fontId="9" fillId="0" borderId="86" xfId="0" applyNumberFormat="1" applyFont="1" applyBorder="1" applyAlignment="1">
      <alignment vertical="center"/>
    </xf>
    <xf numFmtId="3" fontId="9" fillId="0" borderId="56" xfId="0" applyNumberFormat="1" applyFont="1" applyBorder="1" applyAlignment="1">
      <alignment vertical="center"/>
    </xf>
    <xf numFmtId="3" fontId="9" fillId="0" borderId="64" xfId="0" applyNumberFormat="1" applyFont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74" xfId="0" applyNumberFormat="1" applyFont="1" applyFill="1" applyBorder="1" applyAlignment="1" applyProtection="1">
      <alignment vertical="center" wrapText="1"/>
      <protection locked="0"/>
    </xf>
    <xf numFmtId="3" fontId="3" fillId="0" borderId="38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61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0" fontId="6" fillId="0" borderId="96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165" fontId="6" fillId="0" borderId="75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" fontId="12" fillId="0" borderId="5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46" xfId="0" applyNumberFormat="1" applyFont="1" applyFill="1" applyBorder="1" applyAlignment="1" applyProtection="1">
      <alignment vertical="center"/>
      <protection/>
    </xf>
    <xf numFmtId="3" fontId="5" fillId="0" borderId="46" xfId="0" applyNumberFormat="1" applyFont="1" applyFill="1" applyBorder="1" applyAlignment="1" applyProtection="1">
      <alignment vertical="center"/>
      <protection/>
    </xf>
    <xf numFmtId="0" fontId="3" fillId="0" borderId="69" xfId="0" applyNumberFormat="1" applyFont="1" applyFill="1" applyBorder="1" applyAlignment="1" applyProtection="1">
      <alignment horizontal="center" vertical="center"/>
      <protection/>
    </xf>
    <xf numFmtId="3" fontId="3" fillId="0" borderId="38" xfId="0" applyNumberFormat="1" applyFont="1" applyFill="1" applyBorder="1" applyAlignment="1" applyProtection="1">
      <alignment vertical="center"/>
      <protection/>
    </xf>
    <xf numFmtId="3" fontId="3" fillId="0" borderId="61" xfId="0" applyNumberFormat="1" applyFont="1" applyFill="1" applyBorder="1" applyAlignment="1" applyProtection="1">
      <alignment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3" fontId="5" fillId="0" borderId="46" xfId="0" applyNumberFormat="1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3" fontId="9" fillId="0" borderId="38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3" fontId="3" fillId="0" borderId="59" xfId="0" applyNumberFormat="1" applyFont="1" applyFill="1" applyBorder="1" applyAlignment="1" applyProtection="1">
      <alignment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3" fontId="9" fillId="0" borderId="61" xfId="0" applyNumberFormat="1" applyFont="1" applyFill="1" applyBorder="1" applyAlignment="1" applyProtection="1">
      <alignment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48" xfId="0" applyNumberFormat="1" applyFont="1" applyFill="1" applyBorder="1" applyAlignment="1" applyProtection="1">
      <alignment horizontal="center" vertical="center"/>
      <protection/>
    </xf>
    <xf numFmtId="0" fontId="24" fillId="0" borderId="48" xfId="0" applyNumberFormat="1" applyFont="1" applyFill="1" applyBorder="1" applyAlignment="1" applyProtection="1">
      <alignment horizontal="center" vertical="center"/>
      <protection/>
    </xf>
    <xf numFmtId="0" fontId="24" fillId="0" borderId="49" xfId="0" applyNumberFormat="1" applyFont="1" applyFill="1" applyBorder="1" applyAlignment="1" applyProtection="1">
      <alignment horizontal="center" vertical="center"/>
      <protection/>
    </xf>
    <xf numFmtId="0" fontId="24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>
      <alignment horizontal="center" vertical="center" wrapText="1"/>
    </xf>
    <xf numFmtId="164" fontId="18" fillId="0" borderId="61" xfId="0" applyNumberFormat="1" applyFont="1" applyBorder="1" applyAlignment="1">
      <alignment vertical="center"/>
    </xf>
    <xf numFmtId="164" fontId="10" fillId="0" borderId="62" xfId="0" applyNumberFormat="1" applyFont="1" applyBorder="1" applyAlignment="1">
      <alignment vertical="center"/>
    </xf>
    <xf numFmtId="0" fontId="2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"/>
    </xf>
    <xf numFmtId="0" fontId="6" fillId="0" borderId="96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18" fillId="0" borderId="86" xfId="0" applyFont="1" applyBorder="1" applyAlignment="1">
      <alignment horizontal="centerContinuous" vertical="center" wrapText="1"/>
    </xf>
    <xf numFmtId="0" fontId="3" fillId="0" borderId="53" xfId="0" applyFont="1" applyBorder="1" applyAlignment="1">
      <alignment horizontal="centerContinuous" vertical="center" wrapText="1"/>
    </xf>
    <xf numFmtId="0" fontId="3" fillId="0" borderId="87" xfId="0" applyFont="1" applyBorder="1" applyAlignment="1">
      <alignment horizontal="centerContinuous" vertical="center" wrapText="1"/>
    </xf>
    <xf numFmtId="0" fontId="6" fillId="0" borderId="4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vertical="center"/>
    </xf>
    <xf numFmtId="164" fontId="16" fillId="0" borderId="10" xfId="21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 horizontal="right" vertical="center"/>
    </xf>
    <xf numFmtId="164" fontId="16" fillId="0" borderId="13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64" fontId="29" fillId="0" borderId="10" xfId="21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>
      <alignment vertical="center"/>
    </xf>
    <xf numFmtId="164" fontId="29" fillId="0" borderId="13" xfId="0" applyNumberFormat="1" applyFont="1" applyBorder="1" applyAlignment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vertical="center" wrapText="1"/>
    </xf>
    <xf numFmtId="164" fontId="16" fillId="0" borderId="39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3" fillId="0" borderId="0" xfId="18" applyFont="1" applyAlignment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0" fontId="9" fillId="0" borderId="98" xfId="0" applyNumberFormat="1" applyFont="1" applyFill="1" applyBorder="1" applyAlignment="1" applyProtection="1">
      <alignment horizontal="centerContinuous" vertical="center"/>
      <protection locked="0"/>
    </xf>
    <xf numFmtId="0" fontId="9" fillId="0" borderId="71" xfId="0" applyNumberFormat="1" applyFont="1" applyFill="1" applyBorder="1" applyAlignment="1" applyProtection="1">
      <alignment vertical="center" wrapText="1"/>
      <protection locked="0"/>
    </xf>
    <xf numFmtId="3" fontId="9" fillId="0" borderId="93" xfId="0" applyNumberFormat="1" applyFont="1" applyFill="1" applyBorder="1" applyAlignment="1" applyProtection="1">
      <alignment horizontal="right" vertical="center"/>
      <protection locked="0"/>
    </xf>
    <xf numFmtId="3" fontId="9" fillId="0" borderId="99" xfId="0" applyNumberFormat="1" applyFont="1" applyFill="1" applyBorder="1" applyAlignment="1" applyProtection="1">
      <alignment horizontal="right" vertical="center"/>
      <protection locked="0"/>
    </xf>
    <xf numFmtId="164" fontId="3" fillId="0" borderId="39" xfId="0" applyNumberFormat="1" applyFont="1" applyBorder="1" applyAlignment="1">
      <alignment vertical="center"/>
    </xf>
    <xf numFmtId="164" fontId="29" fillId="0" borderId="11" xfId="21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Border="1" applyAlignment="1">
      <alignment vertical="center"/>
    </xf>
    <xf numFmtId="164" fontId="18" fillId="0" borderId="45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1" xfId="0" applyFont="1" applyBorder="1" applyAlignment="1">
      <alignment vertical="center" wrapText="1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51" xfId="21" applyNumberFormat="1" applyFont="1" applyFill="1" applyBorder="1" applyAlignment="1" applyProtection="1">
      <alignment vertical="center" wrapText="1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10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workbookViewId="0" topLeftCell="E1">
      <selection activeCell="B128" sqref="B128:B129"/>
    </sheetView>
  </sheetViews>
  <sheetFormatPr defaultColWidth="9.00390625" defaultRowHeight="12.75"/>
  <cols>
    <col min="1" max="1" width="6.75390625" style="1" customWidth="1"/>
    <col min="2" max="2" width="40.125" style="1" customWidth="1"/>
    <col min="3" max="3" width="6.3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376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179</v>
      </c>
      <c r="G4" s="10"/>
    </row>
    <row r="5" spans="1:7" ht="5.25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42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64" t="s">
        <v>3</v>
      </c>
      <c r="B8" s="16" t="s">
        <v>4</v>
      </c>
      <c r="C8" s="17" t="s">
        <v>5</v>
      </c>
      <c r="D8" s="81" t="s">
        <v>6</v>
      </c>
      <c r="E8" s="82"/>
      <c r="F8" s="83" t="s">
        <v>7</v>
      </c>
      <c r="G8" s="84"/>
    </row>
    <row r="9" spans="1:7" s="18" customFormat="1" ht="18.75" customHeight="1">
      <c r="A9" s="79" t="s">
        <v>8</v>
      </c>
      <c r="B9" s="77"/>
      <c r="C9" s="78" t="s">
        <v>9</v>
      </c>
      <c r="D9" s="85" t="s">
        <v>10</v>
      </c>
      <c r="E9" s="86" t="s">
        <v>11</v>
      </c>
      <c r="F9" s="144" t="s">
        <v>10</v>
      </c>
      <c r="G9" s="142" t="s">
        <v>11</v>
      </c>
    </row>
    <row r="10" spans="1:7" s="32" customFormat="1" ht="10.5" customHeight="1" thickBot="1">
      <c r="A10" s="74">
        <v>1</v>
      </c>
      <c r="B10" s="75">
        <v>2</v>
      </c>
      <c r="C10" s="75">
        <v>3</v>
      </c>
      <c r="D10" s="75">
        <v>4</v>
      </c>
      <c r="E10" s="76">
        <v>5</v>
      </c>
      <c r="F10" s="145">
        <v>6</v>
      </c>
      <c r="G10" s="143">
        <v>7</v>
      </c>
    </row>
    <row r="11" spans="1:7" s="38" customFormat="1" ht="17.25" customHeight="1" thickBot="1" thickTop="1">
      <c r="A11" s="192">
        <v>500</v>
      </c>
      <c r="B11" s="193" t="s">
        <v>190</v>
      </c>
      <c r="C11" s="175" t="s">
        <v>19</v>
      </c>
      <c r="D11" s="93"/>
      <c r="E11" s="161"/>
      <c r="F11" s="50"/>
      <c r="G11" s="71">
        <f>G12</f>
        <v>18200</v>
      </c>
    </row>
    <row r="12" spans="1:7" s="38" customFormat="1" ht="15.75" customHeight="1" thickTop="1">
      <c r="A12" s="36">
        <v>50095</v>
      </c>
      <c r="B12" s="100" t="s">
        <v>12</v>
      </c>
      <c r="C12" s="174"/>
      <c r="D12" s="101"/>
      <c r="E12" s="102"/>
      <c r="F12" s="103"/>
      <c r="G12" s="45">
        <f>SUM(G13:G16)</f>
        <v>18200</v>
      </c>
    </row>
    <row r="13" spans="1:7" s="38" customFormat="1" ht="18.75" customHeight="1">
      <c r="A13" s="62" t="s">
        <v>56</v>
      </c>
      <c r="B13" s="454" t="s">
        <v>16</v>
      </c>
      <c r="C13" s="160"/>
      <c r="D13" s="105"/>
      <c r="E13" s="151"/>
      <c r="F13" s="61"/>
      <c r="G13" s="70">
        <v>1000</v>
      </c>
    </row>
    <row r="14" spans="1:7" s="38" customFormat="1" ht="14.25" customHeight="1">
      <c r="A14" s="463">
        <v>4260</v>
      </c>
      <c r="B14" s="466" t="s">
        <v>192</v>
      </c>
      <c r="C14" s="216"/>
      <c r="D14" s="216"/>
      <c r="E14" s="464"/>
      <c r="F14" s="465"/>
      <c r="G14" s="54">
        <v>1000</v>
      </c>
    </row>
    <row r="15" spans="1:7" s="38" customFormat="1" ht="15.75" customHeight="1">
      <c r="A15" s="215">
        <v>4300</v>
      </c>
      <c r="B15" s="466" t="s">
        <v>13</v>
      </c>
      <c r="C15" s="216"/>
      <c r="D15" s="216"/>
      <c r="E15" s="464"/>
      <c r="F15" s="465"/>
      <c r="G15" s="54">
        <v>10000</v>
      </c>
    </row>
    <row r="16" spans="1:7" s="32" customFormat="1" ht="18" customHeight="1" thickBot="1">
      <c r="A16" s="62" t="s">
        <v>29</v>
      </c>
      <c r="B16" s="407" t="s">
        <v>191</v>
      </c>
      <c r="C16" s="211"/>
      <c r="D16" s="211"/>
      <c r="E16" s="460"/>
      <c r="F16" s="461"/>
      <c r="G16" s="54">
        <v>6200</v>
      </c>
    </row>
    <row r="17" spans="1:7" s="38" customFormat="1" ht="19.5" customHeight="1" thickBot="1" thickTop="1">
      <c r="A17" s="192">
        <v>600</v>
      </c>
      <c r="B17" s="193" t="s">
        <v>23</v>
      </c>
      <c r="C17" s="175" t="s">
        <v>19</v>
      </c>
      <c r="D17" s="93"/>
      <c r="E17" s="161"/>
      <c r="F17" s="50"/>
      <c r="G17" s="71">
        <f>G18+G20</f>
        <v>2459000</v>
      </c>
    </row>
    <row r="18" spans="1:7" s="22" customFormat="1" ht="16.5" customHeight="1" thickTop="1">
      <c r="A18" s="462">
        <v>60004</v>
      </c>
      <c r="B18" s="455" t="s">
        <v>183</v>
      </c>
      <c r="C18" s="212"/>
      <c r="D18" s="456"/>
      <c r="E18" s="457"/>
      <c r="F18" s="458"/>
      <c r="G18" s="459">
        <f>SUM(G19)</f>
        <v>1759000</v>
      </c>
    </row>
    <row r="19" spans="1:7" s="35" customFormat="1" ht="20.25" customHeight="1">
      <c r="A19" s="90">
        <v>4300</v>
      </c>
      <c r="B19" s="40" t="s">
        <v>13</v>
      </c>
      <c r="C19" s="172"/>
      <c r="D19" s="117"/>
      <c r="E19" s="132"/>
      <c r="F19" s="115"/>
      <c r="G19" s="70">
        <v>1759000</v>
      </c>
    </row>
    <row r="20" spans="1:7" s="22" customFormat="1" ht="16.5" customHeight="1">
      <c r="A20" s="543">
        <v>60016</v>
      </c>
      <c r="B20" s="544" t="s">
        <v>291</v>
      </c>
      <c r="C20" s="173"/>
      <c r="D20" s="568"/>
      <c r="E20" s="569"/>
      <c r="F20" s="570"/>
      <c r="G20" s="571">
        <f>SUM(G21:G22)</f>
        <v>700000</v>
      </c>
    </row>
    <row r="21" spans="1:7" s="35" customFormat="1" ht="20.25" customHeight="1">
      <c r="A21" s="90">
        <v>4270</v>
      </c>
      <c r="B21" s="40" t="s">
        <v>265</v>
      </c>
      <c r="C21" s="172"/>
      <c r="D21" s="117"/>
      <c r="E21" s="132"/>
      <c r="F21" s="115"/>
      <c r="G21" s="70">
        <v>500000</v>
      </c>
    </row>
    <row r="22" spans="1:7" s="35" customFormat="1" ht="32.25" customHeight="1" thickBot="1">
      <c r="A22" s="62" t="s">
        <v>29</v>
      </c>
      <c r="B22" s="407" t="s">
        <v>292</v>
      </c>
      <c r="C22" s="172"/>
      <c r="D22" s="117"/>
      <c r="E22" s="132"/>
      <c r="F22" s="115"/>
      <c r="G22" s="70">
        <v>200000</v>
      </c>
    </row>
    <row r="23" spans="1:7" s="38" customFormat="1" ht="23.25" customHeight="1" thickBot="1" thickTop="1">
      <c r="A23" s="192">
        <v>700</v>
      </c>
      <c r="B23" s="193" t="s">
        <v>28</v>
      </c>
      <c r="C23" s="175"/>
      <c r="D23" s="93"/>
      <c r="E23" s="161">
        <f>SUM(E24)</f>
        <v>1350000</v>
      </c>
      <c r="F23" s="50"/>
      <c r="G23" s="71">
        <f>G24+G27</f>
        <v>72800</v>
      </c>
    </row>
    <row r="24" spans="1:7" s="38" customFormat="1" ht="15.75" customHeight="1" thickTop="1">
      <c r="A24" s="36">
        <v>70005</v>
      </c>
      <c r="B24" s="100" t="s">
        <v>193</v>
      </c>
      <c r="C24" s="174" t="s">
        <v>247</v>
      </c>
      <c r="D24" s="101"/>
      <c r="E24" s="102">
        <f>SUM(E25:E26)</f>
        <v>1350000</v>
      </c>
      <c r="F24" s="103"/>
      <c r="G24" s="45"/>
    </row>
    <row r="25" spans="1:7" s="38" customFormat="1" ht="30" customHeight="1">
      <c r="A25" s="62" t="s">
        <v>194</v>
      </c>
      <c r="B25" s="104" t="s">
        <v>195</v>
      </c>
      <c r="C25" s="160"/>
      <c r="D25" s="105"/>
      <c r="E25" s="151">
        <f>800000+150000</f>
        <v>950000</v>
      </c>
      <c r="F25" s="61"/>
      <c r="G25" s="42"/>
    </row>
    <row r="26" spans="1:7" s="38" customFormat="1" ht="16.5" customHeight="1">
      <c r="A26" s="62" t="s">
        <v>104</v>
      </c>
      <c r="B26" s="104" t="s">
        <v>105</v>
      </c>
      <c r="C26" s="160"/>
      <c r="D26" s="105"/>
      <c r="E26" s="153">
        <f>200000+200000</f>
        <v>400000</v>
      </c>
      <c r="F26" s="61"/>
      <c r="G26" s="42"/>
    </row>
    <row r="27" spans="1:7" s="38" customFormat="1" ht="15.75" customHeight="1">
      <c r="A27" s="36">
        <v>70021</v>
      </c>
      <c r="B27" s="100" t="s">
        <v>203</v>
      </c>
      <c r="C27" s="174" t="s">
        <v>19</v>
      </c>
      <c r="D27" s="173"/>
      <c r="E27" s="102"/>
      <c r="F27" s="103"/>
      <c r="G27" s="45">
        <f>SUM(G28)</f>
        <v>72800</v>
      </c>
    </row>
    <row r="28" spans="1:7" s="38" customFormat="1" ht="36" customHeight="1" thickBot="1">
      <c r="A28" s="62" t="s">
        <v>204</v>
      </c>
      <c r="B28" s="104" t="s">
        <v>205</v>
      </c>
      <c r="C28" s="160"/>
      <c r="D28" s="172"/>
      <c r="E28" s="106"/>
      <c r="F28" s="61"/>
      <c r="G28" s="42">
        <v>72800</v>
      </c>
    </row>
    <row r="29" spans="1:7" s="38" customFormat="1" ht="18.75" customHeight="1" thickBot="1" thickTop="1">
      <c r="A29" s="91" t="s">
        <v>35</v>
      </c>
      <c r="B29" s="148" t="s">
        <v>36</v>
      </c>
      <c r="C29" s="176"/>
      <c r="D29" s="149"/>
      <c r="E29" s="152"/>
      <c r="F29" s="88">
        <f>F32+F34+F30</f>
        <v>48700</v>
      </c>
      <c r="G29" s="150">
        <f>SUM(G32+G34+G30)</f>
        <v>173700</v>
      </c>
    </row>
    <row r="30" spans="1:7" s="38" customFormat="1" ht="17.25" customHeight="1" thickTop="1">
      <c r="A30" s="92" t="s">
        <v>274</v>
      </c>
      <c r="B30" s="100" t="s">
        <v>275</v>
      </c>
      <c r="C30" s="174" t="s">
        <v>210</v>
      </c>
      <c r="D30" s="101"/>
      <c r="E30" s="159"/>
      <c r="F30" s="103">
        <f>SUM(F31)</f>
        <v>40000</v>
      </c>
      <c r="G30" s="45"/>
    </row>
    <row r="31" spans="1:7" s="38" customFormat="1" ht="16.5" customHeight="1">
      <c r="A31" s="90">
        <v>4110</v>
      </c>
      <c r="B31" s="46" t="s">
        <v>45</v>
      </c>
      <c r="C31" s="160"/>
      <c r="D31" s="105"/>
      <c r="E31" s="153"/>
      <c r="F31" s="61">
        <v>40000</v>
      </c>
      <c r="G31" s="42"/>
    </row>
    <row r="32" spans="1:7" s="38" customFormat="1" ht="19.5" customHeight="1">
      <c r="A32" s="92" t="s">
        <v>37</v>
      </c>
      <c r="B32" s="100" t="s">
        <v>38</v>
      </c>
      <c r="C32" s="174" t="s">
        <v>59</v>
      </c>
      <c r="D32" s="101"/>
      <c r="E32" s="159"/>
      <c r="F32" s="103"/>
      <c r="G32" s="45">
        <f>G33</f>
        <v>50000</v>
      </c>
    </row>
    <row r="33" spans="1:7" s="38" customFormat="1" ht="21.75" customHeight="1">
      <c r="A33" s="62" t="s">
        <v>56</v>
      </c>
      <c r="B33" s="104" t="s">
        <v>16</v>
      </c>
      <c r="C33" s="160"/>
      <c r="D33" s="105"/>
      <c r="E33" s="153"/>
      <c r="F33" s="61"/>
      <c r="G33" s="42">
        <v>50000</v>
      </c>
    </row>
    <row r="34" spans="1:7" s="38" customFormat="1" ht="19.5" customHeight="1">
      <c r="A34" s="92" t="s">
        <v>180</v>
      </c>
      <c r="B34" s="100" t="s">
        <v>12</v>
      </c>
      <c r="C34" s="174"/>
      <c r="D34" s="101"/>
      <c r="E34" s="159"/>
      <c r="F34" s="103">
        <f>SUM(F35:F47)</f>
        <v>8700</v>
      </c>
      <c r="G34" s="45">
        <f>SUM(G35:G39)</f>
        <v>123700</v>
      </c>
    </row>
    <row r="35" spans="1:7" s="38" customFormat="1" ht="31.5" customHeight="1">
      <c r="A35" s="90">
        <v>4210</v>
      </c>
      <c r="B35" s="46" t="s">
        <v>197</v>
      </c>
      <c r="C35" s="160" t="s">
        <v>207</v>
      </c>
      <c r="D35" s="467"/>
      <c r="E35" s="468"/>
      <c r="F35" s="61">
        <v>1000</v>
      </c>
      <c r="G35" s="188"/>
    </row>
    <row r="36" spans="1:7" s="38" customFormat="1" ht="16.5" customHeight="1">
      <c r="A36" s="62" t="s">
        <v>181</v>
      </c>
      <c r="B36" s="104" t="s">
        <v>182</v>
      </c>
      <c r="C36" s="160" t="s">
        <v>170</v>
      </c>
      <c r="D36" s="105"/>
      <c r="E36" s="153"/>
      <c r="F36" s="61"/>
      <c r="G36" s="42">
        <v>68700</v>
      </c>
    </row>
    <row r="37" spans="1:7" s="38" customFormat="1" ht="16.5" customHeight="1">
      <c r="A37" s="469" t="s">
        <v>53</v>
      </c>
      <c r="B37" s="104" t="s">
        <v>13</v>
      </c>
      <c r="C37" s="160" t="s">
        <v>170</v>
      </c>
      <c r="D37" s="156"/>
      <c r="E37" s="153"/>
      <c r="F37" s="61">
        <v>7000</v>
      </c>
      <c r="G37" s="42"/>
    </row>
    <row r="38" spans="1:7" s="38" customFormat="1" ht="23.25" customHeight="1">
      <c r="A38" s="511">
        <v>4300</v>
      </c>
      <c r="B38" s="512" t="s">
        <v>198</v>
      </c>
      <c r="C38" s="513" t="s">
        <v>207</v>
      </c>
      <c r="D38" s="222"/>
      <c r="E38" s="514"/>
      <c r="F38" s="492">
        <v>700</v>
      </c>
      <c r="G38" s="223"/>
    </row>
    <row r="39" spans="1:7" s="96" customFormat="1" ht="15" customHeight="1">
      <c r="A39" s="470"/>
      <c r="B39" s="471" t="s">
        <v>209</v>
      </c>
      <c r="C39" s="472" t="s">
        <v>210</v>
      </c>
      <c r="D39" s="473"/>
      <c r="E39" s="474"/>
      <c r="F39" s="475"/>
      <c r="G39" s="476">
        <f>SUM(G40:G47)</f>
        <v>55000</v>
      </c>
    </row>
    <row r="40" spans="1:7" s="38" customFormat="1" ht="15" customHeight="1">
      <c r="A40" s="90">
        <v>4110</v>
      </c>
      <c r="B40" s="46" t="s">
        <v>45</v>
      </c>
      <c r="C40" s="160"/>
      <c r="D40" s="156"/>
      <c r="E40" s="153"/>
      <c r="F40" s="61"/>
      <c r="G40" s="42">
        <v>1240</v>
      </c>
    </row>
    <row r="41" spans="1:7" s="38" customFormat="1" ht="15" customHeight="1">
      <c r="A41" s="90">
        <v>4120</v>
      </c>
      <c r="B41" s="40" t="s">
        <v>46</v>
      </c>
      <c r="C41" s="160"/>
      <c r="D41" s="156"/>
      <c r="E41" s="153"/>
      <c r="F41" s="61"/>
      <c r="G41" s="42">
        <v>177</v>
      </c>
    </row>
    <row r="42" spans="1:7" s="38" customFormat="1" ht="15" customHeight="1">
      <c r="A42" s="90">
        <v>4170</v>
      </c>
      <c r="B42" s="40" t="s">
        <v>41</v>
      </c>
      <c r="C42" s="160"/>
      <c r="D42" s="156"/>
      <c r="E42" s="153"/>
      <c r="F42" s="61"/>
      <c r="G42" s="42">
        <v>7208</v>
      </c>
    </row>
    <row r="43" spans="1:7" s="38" customFormat="1" ht="15" customHeight="1">
      <c r="A43" s="90">
        <v>4210</v>
      </c>
      <c r="B43" s="46" t="s">
        <v>16</v>
      </c>
      <c r="C43" s="160"/>
      <c r="D43" s="156"/>
      <c r="E43" s="153"/>
      <c r="F43" s="61"/>
      <c r="G43" s="42">
        <v>11700</v>
      </c>
    </row>
    <row r="44" spans="1:7" s="38" customFormat="1" ht="15" customHeight="1">
      <c r="A44" s="90">
        <v>4300</v>
      </c>
      <c r="B44" s="46" t="s">
        <v>13</v>
      </c>
      <c r="C44" s="160"/>
      <c r="D44" s="156"/>
      <c r="E44" s="153"/>
      <c r="F44" s="61"/>
      <c r="G44" s="42">
        <v>28575</v>
      </c>
    </row>
    <row r="45" spans="1:7" s="38" customFormat="1" ht="32.25" customHeight="1">
      <c r="A45" s="90">
        <v>4370</v>
      </c>
      <c r="B45" s="46" t="s">
        <v>252</v>
      </c>
      <c r="C45" s="160"/>
      <c r="D45" s="156"/>
      <c r="E45" s="153"/>
      <c r="F45" s="61"/>
      <c r="G45" s="42">
        <v>100</v>
      </c>
    </row>
    <row r="46" spans="1:7" s="38" customFormat="1" ht="33.75" customHeight="1">
      <c r="A46" s="90">
        <v>4740</v>
      </c>
      <c r="B46" s="104" t="s">
        <v>47</v>
      </c>
      <c r="C46" s="160"/>
      <c r="D46" s="156"/>
      <c r="E46" s="153"/>
      <c r="F46" s="61"/>
      <c r="G46" s="42">
        <v>4000</v>
      </c>
    </row>
    <row r="47" spans="1:7" s="38" customFormat="1" ht="33" customHeight="1" thickBot="1">
      <c r="A47" s="62" t="s">
        <v>208</v>
      </c>
      <c r="B47" s="104" t="s">
        <v>48</v>
      </c>
      <c r="C47" s="160"/>
      <c r="D47" s="156"/>
      <c r="E47" s="153"/>
      <c r="F47" s="61"/>
      <c r="G47" s="42">
        <v>2000</v>
      </c>
    </row>
    <row r="48" spans="1:7" s="38" customFormat="1" ht="66" customHeight="1" thickBot="1" thickTop="1">
      <c r="A48" s="450">
        <v>756</v>
      </c>
      <c r="B48" s="21" t="s">
        <v>184</v>
      </c>
      <c r="C48" s="175"/>
      <c r="D48" s="149">
        <f>D63+D65+D51+D56+D49+D60</f>
        <v>760000</v>
      </c>
      <c r="E48" s="88">
        <f>E63+E65+E51+E56+E49+E60</f>
        <v>2417200</v>
      </c>
      <c r="F48" s="57"/>
      <c r="G48" s="71">
        <f>SUM(G65)</f>
        <v>90000</v>
      </c>
    </row>
    <row r="49" spans="1:7" s="38" customFormat="1" ht="33" customHeight="1" thickTop="1">
      <c r="A49" s="496" t="s">
        <v>226</v>
      </c>
      <c r="B49" s="455" t="s">
        <v>227</v>
      </c>
      <c r="C49" s="212"/>
      <c r="D49" s="500">
        <f>SUM(D50)</f>
        <v>60000</v>
      </c>
      <c r="E49" s="490"/>
      <c r="F49" s="114"/>
      <c r="G49" s="491"/>
    </row>
    <row r="50" spans="1:7" s="38" customFormat="1" ht="33" customHeight="1">
      <c r="A50" s="499" t="s">
        <v>228</v>
      </c>
      <c r="B50" s="497" t="s">
        <v>375</v>
      </c>
      <c r="C50" s="498"/>
      <c r="D50" s="495">
        <v>60000</v>
      </c>
      <c r="E50" s="162"/>
      <c r="F50" s="147"/>
      <c r="G50" s="163"/>
    </row>
    <row r="51" spans="1:7" s="38" customFormat="1" ht="80.25" customHeight="1">
      <c r="A51" s="496" t="s">
        <v>217</v>
      </c>
      <c r="B51" s="455" t="s">
        <v>218</v>
      </c>
      <c r="C51" s="212"/>
      <c r="D51" s="500">
        <f>SUM(D52:D55)</f>
        <v>600000</v>
      </c>
      <c r="E51" s="490">
        <f>SUM(E52:E55)</f>
        <v>1040000</v>
      </c>
      <c r="F51" s="114"/>
      <c r="G51" s="491"/>
    </row>
    <row r="52" spans="1:7" s="38" customFormat="1" ht="15" customHeight="1">
      <c r="A52" s="485" t="s">
        <v>219</v>
      </c>
      <c r="B52" s="486" t="s">
        <v>220</v>
      </c>
      <c r="C52" s="177"/>
      <c r="D52" s="487"/>
      <c r="E52" s="61">
        <v>600000</v>
      </c>
      <c r="F52" s="166"/>
      <c r="G52" s="488"/>
    </row>
    <row r="53" spans="1:7" s="38" customFormat="1" ht="15" customHeight="1">
      <c r="A53" s="485" t="s">
        <v>221</v>
      </c>
      <c r="B53" s="486" t="s">
        <v>222</v>
      </c>
      <c r="C53" s="177"/>
      <c r="D53" s="487"/>
      <c r="E53" s="61">
        <v>390000</v>
      </c>
      <c r="F53" s="166"/>
      <c r="G53" s="488"/>
    </row>
    <row r="54" spans="1:7" s="38" customFormat="1" ht="15" customHeight="1">
      <c r="A54" s="485" t="s">
        <v>231</v>
      </c>
      <c r="B54" s="486" t="s">
        <v>232</v>
      </c>
      <c r="C54" s="177"/>
      <c r="D54" s="487"/>
      <c r="E54" s="61">
        <v>50000</v>
      </c>
      <c r="F54" s="166"/>
      <c r="G54" s="488"/>
    </row>
    <row r="55" spans="1:7" s="38" customFormat="1" ht="15" customHeight="1">
      <c r="A55" s="485" t="s">
        <v>229</v>
      </c>
      <c r="B55" s="217" t="s">
        <v>230</v>
      </c>
      <c r="C55" s="177"/>
      <c r="D55" s="156">
        <v>600000</v>
      </c>
      <c r="E55" s="61"/>
      <c r="F55" s="166"/>
      <c r="G55" s="488"/>
    </row>
    <row r="56" spans="1:7" s="38" customFormat="1" ht="65.25" customHeight="1">
      <c r="A56" s="207" t="s">
        <v>223</v>
      </c>
      <c r="B56" s="208" t="s">
        <v>253</v>
      </c>
      <c r="C56" s="173"/>
      <c r="D56" s="154">
        <f>SUM(D59)</f>
        <v>100000</v>
      </c>
      <c r="E56" s="103">
        <f>SUM(E57:E59)</f>
        <v>1000000</v>
      </c>
      <c r="F56" s="58"/>
      <c r="G56" s="72"/>
    </row>
    <row r="57" spans="1:7" s="38" customFormat="1" ht="18" customHeight="1">
      <c r="A57" s="484" t="s">
        <v>374</v>
      </c>
      <c r="B57" s="217" t="s">
        <v>254</v>
      </c>
      <c r="C57" s="177"/>
      <c r="D57" s="187"/>
      <c r="E57" s="61">
        <v>100000</v>
      </c>
      <c r="F57" s="166"/>
      <c r="G57" s="488"/>
    </row>
    <row r="58" spans="1:7" s="38" customFormat="1" ht="18" customHeight="1">
      <c r="A58" s="485" t="s">
        <v>229</v>
      </c>
      <c r="B58" s="217" t="s">
        <v>230</v>
      </c>
      <c r="C58" s="177"/>
      <c r="D58" s="187"/>
      <c r="E58" s="61">
        <v>900000</v>
      </c>
      <c r="F58" s="166"/>
      <c r="G58" s="488"/>
    </row>
    <row r="59" spans="1:7" s="38" customFormat="1" ht="18" customHeight="1">
      <c r="A59" s="485" t="s">
        <v>224</v>
      </c>
      <c r="B59" s="486" t="s">
        <v>225</v>
      </c>
      <c r="C59" s="177"/>
      <c r="D59" s="156">
        <v>100000</v>
      </c>
      <c r="E59" s="61"/>
      <c r="F59" s="166"/>
      <c r="G59" s="488"/>
    </row>
    <row r="60" spans="1:7" s="38" customFormat="1" ht="46.5" customHeight="1">
      <c r="A60" s="92" t="s">
        <v>233</v>
      </c>
      <c r="B60" s="89" t="s">
        <v>234</v>
      </c>
      <c r="C60" s="173"/>
      <c r="D60" s="495"/>
      <c r="E60" s="103">
        <f>SUM(E61:E62)</f>
        <v>102000</v>
      </c>
      <c r="F60" s="58"/>
      <c r="G60" s="72"/>
    </row>
    <row r="61" spans="1:7" s="38" customFormat="1" ht="16.5" customHeight="1">
      <c r="A61" s="499" t="s">
        <v>235</v>
      </c>
      <c r="B61" s="588" t="s">
        <v>236</v>
      </c>
      <c r="C61" s="173"/>
      <c r="D61" s="495"/>
      <c r="E61" s="162">
        <v>100000</v>
      </c>
      <c r="F61" s="58"/>
      <c r="G61" s="72"/>
    </row>
    <row r="62" spans="1:7" s="38" customFormat="1" ht="48.75" customHeight="1">
      <c r="A62" s="485" t="s">
        <v>248</v>
      </c>
      <c r="B62" s="489" t="s">
        <v>249</v>
      </c>
      <c r="C62" s="177"/>
      <c r="D62" s="156"/>
      <c r="E62" s="61">
        <v>2000</v>
      </c>
      <c r="F62" s="166"/>
      <c r="G62" s="488"/>
    </row>
    <row r="63" spans="1:7" s="38" customFormat="1" ht="16.5" customHeight="1">
      <c r="A63" s="493">
        <v>75624</v>
      </c>
      <c r="B63" s="494" t="s">
        <v>187</v>
      </c>
      <c r="C63" s="173"/>
      <c r="D63" s="453"/>
      <c r="E63" s="103">
        <f>SUM(E64)</f>
        <v>275200</v>
      </c>
      <c r="F63" s="58"/>
      <c r="G63" s="72"/>
    </row>
    <row r="64" spans="1:7" s="38" customFormat="1" ht="15.75" customHeight="1">
      <c r="A64" s="63" t="s">
        <v>188</v>
      </c>
      <c r="B64" s="451" t="s">
        <v>189</v>
      </c>
      <c r="C64" s="172"/>
      <c r="D64" s="452"/>
      <c r="E64" s="61">
        <v>275200</v>
      </c>
      <c r="F64" s="113"/>
      <c r="G64" s="70"/>
    </row>
    <row r="65" spans="1:7" s="38" customFormat="1" ht="32.25" customHeight="1">
      <c r="A65" s="92" t="s">
        <v>185</v>
      </c>
      <c r="B65" s="89" t="s">
        <v>186</v>
      </c>
      <c r="C65" s="173"/>
      <c r="D65" s="453"/>
      <c r="E65" s="103"/>
      <c r="F65" s="58"/>
      <c r="G65" s="72">
        <f>SUM(G66:G69)</f>
        <v>90000</v>
      </c>
    </row>
    <row r="66" spans="1:7" s="38" customFormat="1" ht="16.5" customHeight="1">
      <c r="A66" s="535" t="s">
        <v>277</v>
      </c>
      <c r="B66" s="589" t="s">
        <v>278</v>
      </c>
      <c r="C66" s="548" t="s">
        <v>276</v>
      </c>
      <c r="D66" s="590"/>
      <c r="E66" s="591"/>
      <c r="F66" s="99"/>
      <c r="G66" s="118">
        <v>36400</v>
      </c>
    </row>
    <row r="67" spans="1:7" s="38" customFormat="1" ht="16.5" customHeight="1">
      <c r="A67" s="90">
        <v>4110</v>
      </c>
      <c r="B67" s="46" t="s">
        <v>45</v>
      </c>
      <c r="C67" s="172" t="s">
        <v>276</v>
      </c>
      <c r="D67" s="487"/>
      <c r="E67" s="547"/>
      <c r="F67" s="166"/>
      <c r="G67" s="70">
        <v>2900</v>
      </c>
    </row>
    <row r="68" spans="1:7" s="38" customFormat="1" ht="16.5" customHeight="1">
      <c r="A68" s="90">
        <v>4120</v>
      </c>
      <c r="B68" s="40" t="s">
        <v>46</v>
      </c>
      <c r="C68" s="172" t="s">
        <v>276</v>
      </c>
      <c r="D68" s="487"/>
      <c r="E68" s="547"/>
      <c r="F68" s="166"/>
      <c r="G68" s="70">
        <v>700</v>
      </c>
    </row>
    <row r="69" spans="1:7" s="38" customFormat="1" ht="16.5" customHeight="1" thickBot="1">
      <c r="A69" s="63" t="s">
        <v>53</v>
      </c>
      <c r="B69" s="501" t="s">
        <v>13</v>
      </c>
      <c r="C69" s="172" t="s">
        <v>19</v>
      </c>
      <c r="D69" s="452"/>
      <c r="E69" s="61"/>
      <c r="F69" s="113"/>
      <c r="G69" s="70">
        <v>50000</v>
      </c>
    </row>
    <row r="70" spans="1:7" s="38" customFormat="1" ht="20.25" customHeight="1" thickBot="1" thickTop="1">
      <c r="A70" s="450">
        <v>758</v>
      </c>
      <c r="B70" s="21" t="s">
        <v>27</v>
      </c>
      <c r="C70" s="175"/>
      <c r="D70" s="532"/>
      <c r="E70" s="88">
        <f>SUM(E71)</f>
        <v>302600</v>
      </c>
      <c r="F70" s="57"/>
      <c r="G70" s="71"/>
    </row>
    <row r="71" spans="1:7" s="38" customFormat="1" ht="17.25" customHeight="1" thickTop="1">
      <c r="A71" s="122" t="s">
        <v>33</v>
      </c>
      <c r="B71" s="123" t="s">
        <v>34</v>
      </c>
      <c r="C71" s="171"/>
      <c r="D71" s="124"/>
      <c r="E71" s="125">
        <f>SUM(E72:E74)</f>
        <v>302600</v>
      </c>
      <c r="F71" s="110"/>
      <c r="G71" s="69"/>
    </row>
    <row r="72" spans="1:7" s="38" customFormat="1" ht="27" customHeight="1">
      <c r="A72" s="63" t="s">
        <v>237</v>
      </c>
      <c r="B72" s="501" t="s">
        <v>238</v>
      </c>
      <c r="C72" s="172"/>
      <c r="D72" s="452"/>
      <c r="E72" s="61">
        <v>100000</v>
      </c>
      <c r="F72" s="113"/>
      <c r="G72" s="70"/>
    </row>
    <row r="73" spans="1:7" s="38" customFormat="1" ht="16.5" customHeight="1">
      <c r="A73" s="63" t="s">
        <v>54</v>
      </c>
      <c r="B73" s="501" t="s">
        <v>55</v>
      </c>
      <c r="C73" s="177"/>
      <c r="D73" s="452"/>
      <c r="E73" s="61">
        <f>200000+2000</f>
        <v>202000</v>
      </c>
      <c r="F73" s="113"/>
      <c r="G73" s="70"/>
    </row>
    <row r="74" spans="1:7" s="38" customFormat="1" ht="16.5" customHeight="1" thickBot="1">
      <c r="A74" s="63" t="s">
        <v>31</v>
      </c>
      <c r="B74" s="501" t="s">
        <v>32</v>
      </c>
      <c r="C74" s="177"/>
      <c r="D74" s="452"/>
      <c r="E74" s="61">
        <v>600</v>
      </c>
      <c r="F74" s="113"/>
      <c r="G74" s="70"/>
    </row>
    <row r="75" spans="1:7" s="38" customFormat="1" ht="16.5" customHeight="1" thickBot="1" thickTop="1">
      <c r="A75" s="48">
        <v>801</v>
      </c>
      <c r="B75" s="49" t="s">
        <v>14</v>
      </c>
      <c r="C75" s="168" t="s">
        <v>367</v>
      </c>
      <c r="D75" s="533">
        <f>D76+D90+D99</f>
        <v>1200000</v>
      </c>
      <c r="E75" s="152">
        <f>E76+E90+E99</f>
        <v>124700</v>
      </c>
      <c r="F75" s="533">
        <f>F76+F90+F99+F96+F88</f>
        <v>26600</v>
      </c>
      <c r="G75" s="150">
        <f>G76+G90+G99+G96+G88</f>
        <v>257900</v>
      </c>
    </row>
    <row r="76" spans="1:7" s="38" customFormat="1" ht="16.5" customHeight="1" thickTop="1">
      <c r="A76" s="36">
        <v>80101</v>
      </c>
      <c r="B76" s="37" t="s">
        <v>50</v>
      </c>
      <c r="C76" s="180"/>
      <c r="D76" s="101">
        <f>SUM(D77:D87)</f>
        <v>1200000</v>
      </c>
      <c r="E76" s="47">
        <f>SUM(E77:E78)</f>
        <v>80000</v>
      </c>
      <c r="F76" s="58">
        <f>SUM(F77:F86)</f>
        <v>26600</v>
      </c>
      <c r="G76" s="56">
        <f>SUM(G77:G86)</f>
        <v>51900</v>
      </c>
    </row>
    <row r="77" spans="1:7" s="38" customFormat="1" ht="81" customHeight="1">
      <c r="A77" s="535" t="s">
        <v>260</v>
      </c>
      <c r="B77" s="536" t="s">
        <v>261</v>
      </c>
      <c r="C77" s="178"/>
      <c r="D77" s="187"/>
      <c r="E77" s="115">
        <v>77000</v>
      </c>
      <c r="F77" s="166"/>
      <c r="G77" s="167"/>
    </row>
    <row r="78" spans="1:7" s="38" customFormat="1" ht="16.5" customHeight="1">
      <c r="A78" s="63" t="s">
        <v>51</v>
      </c>
      <c r="B78" s="501" t="s">
        <v>52</v>
      </c>
      <c r="C78" s="178"/>
      <c r="D78" s="187"/>
      <c r="E78" s="115">
        <v>3000</v>
      </c>
      <c r="F78" s="166"/>
      <c r="G78" s="167"/>
    </row>
    <row r="79" spans="1:7" s="38" customFormat="1" ht="16.5" customHeight="1">
      <c r="A79" s="39">
        <v>3020</v>
      </c>
      <c r="B79" s="40" t="s">
        <v>263</v>
      </c>
      <c r="C79" s="178"/>
      <c r="D79" s="156"/>
      <c r="E79" s="115"/>
      <c r="F79" s="113"/>
      <c r="G79" s="54">
        <v>11000</v>
      </c>
    </row>
    <row r="80" spans="1:7" s="38" customFormat="1" ht="16.5" customHeight="1">
      <c r="A80" s="39">
        <v>4010</v>
      </c>
      <c r="B80" s="40" t="s">
        <v>355</v>
      </c>
      <c r="C80" s="178"/>
      <c r="D80" s="156"/>
      <c r="E80" s="115"/>
      <c r="F80" s="113">
        <v>24000</v>
      </c>
      <c r="G80" s="54"/>
    </row>
    <row r="81" spans="1:7" s="38" customFormat="1" ht="16.5" customHeight="1">
      <c r="A81" s="39">
        <v>4110</v>
      </c>
      <c r="B81" s="40" t="s">
        <v>45</v>
      </c>
      <c r="C81" s="178"/>
      <c r="D81" s="156"/>
      <c r="E81" s="115"/>
      <c r="F81" s="113">
        <v>2100</v>
      </c>
      <c r="G81" s="54"/>
    </row>
    <row r="82" spans="1:7" s="38" customFormat="1" ht="16.5" customHeight="1">
      <c r="A82" s="39">
        <v>4120</v>
      </c>
      <c r="B82" s="40" t="s">
        <v>46</v>
      </c>
      <c r="C82" s="178"/>
      <c r="D82" s="156"/>
      <c r="E82" s="115"/>
      <c r="F82" s="113">
        <v>500</v>
      </c>
      <c r="G82" s="54"/>
    </row>
    <row r="83" spans="1:7" s="38" customFormat="1" ht="16.5" customHeight="1">
      <c r="A83" s="39">
        <v>4210</v>
      </c>
      <c r="B83" s="40" t="s">
        <v>16</v>
      </c>
      <c r="C83" s="178"/>
      <c r="D83" s="156"/>
      <c r="E83" s="115"/>
      <c r="F83" s="113"/>
      <c r="G83" s="54">
        <v>10400</v>
      </c>
    </row>
    <row r="84" spans="1:7" s="38" customFormat="1" ht="16.5" customHeight="1">
      <c r="A84" s="39">
        <v>4270</v>
      </c>
      <c r="B84" s="40" t="s">
        <v>265</v>
      </c>
      <c r="C84" s="178"/>
      <c r="D84" s="156"/>
      <c r="E84" s="115"/>
      <c r="F84" s="113"/>
      <c r="G84" s="54">
        <v>12500</v>
      </c>
    </row>
    <row r="85" spans="1:7" s="38" customFormat="1" ht="13.5" customHeight="1">
      <c r="A85" s="39">
        <v>4300</v>
      </c>
      <c r="B85" s="40" t="s">
        <v>13</v>
      </c>
      <c r="C85" s="178"/>
      <c r="D85" s="156"/>
      <c r="E85" s="115"/>
      <c r="F85" s="113"/>
      <c r="G85" s="54">
        <v>9000</v>
      </c>
    </row>
    <row r="86" spans="1:7" s="38" customFormat="1" ht="16.5" customHeight="1">
      <c r="A86" s="39">
        <v>6050</v>
      </c>
      <c r="B86" s="40" t="s">
        <v>289</v>
      </c>
      <c r="C86" s="178"/>
      <c r="D86" s="156"/>
      <c r="E86" s="115"/>
      <c r="F86" s="113"/>
      <c r="G86" s="54">
        <v>9000</v>
      </c>
    </row>
    <row r="87" spans="1:7" s="38" customFormat="1" ht="54.75" customHeight="1">
      <c r="A87" s="39">
        <v>6330</v>
      </c>
      <c r="B87" s="40" t="s">
        <v>369</v>
      </c>
      <c r="C87" s="178" t="s">
        <v>19</v>
      </c>
      <c r="D87" s="156">
        <v>1200000</v>
      </c>
      <c r="E87" s="115"/>
      <c r="F87" s="166"/>
      <c r="G87" s="167"/>
    </row>
    <row r="88" spans="1:7" s="38" customFormat="1" ht="23.25" customHeight="1">
      <c r="A88" s="543">
        <v>80104</v>
      </c>
      <c r="B88" s="544" t="s">
        <v>270</v>
      </c>
      <c r="C88" s="180"/>
      <c r="D88" s="495"/>
      <c r="E88" s="483"/>
      <c r="F88" s="58"/>
      <c r="G88" s="56">
        <f>SUM(G89)</f>
        <v>48000</v>
      </c>
    </row>
    <row r="89" spans="1:7" s="38" customFormat="1" ht="52.5" customHeight="1">
      <c r="A89" s="567">
        <v>6210</v>
      </c>
      <c r="B89" s="592" t="s">
        <v>271</v>
      </c>
      <c r="C89" s="180"/>
      <c r="D89" s="495"/>
      <c r="E89" s="483"/>
      <c r="F89" s="58"/>
      <c r="G89" s="522">
        <v>48000</v>
      </c>
    </row>
    <row r="90" spans="1:7" s="38" customFormat="1" ht="16.5" customHeight="1">
      <c r="A90" s="36">
        <v>80110</v>
      </c>
      <c r="B90" s="37" t="s">
        <v>266</v>
      </c>
      <c r="C90" s="180"/>
      <c r="D90" s="101"/>
      <c r="E90" s="47">
        <f>SUM(E91:E92)</f>
        <v>44700</v>
      </c>
      <c r="F90" s="58"/>
      <c r="G90" s="56">
        <f>SUM(G91:G95)</f>
        <v>47900</v>
      </c>
    </row>
    <row r="91" spans="1:7" s="38" customFormat="1" ht="81" customHeight="1">
      <c r="A91" s="535" t="s">
        <v>260</v>
      </c>
      <c r="B91" s="536" t="s">
        <v>261</v>
      </c>
      <c r="C91" s="178"/>
      <c r="D91" s="187"/>
      <c r="E91" s="115">
        <v>44700</v>
      </c>
      <c r="F91" s="166"/>
      <c r="G91" s="167"/>
    </row>
    <row r="92" spans="1:7" s="38" customFormat="1" ht="16.5" customHeight="1">
      <c r="A92" s="39">
        <v>4210</v>
      </c>
      <c r="B92" s="40" t="s">
        <v>16</v>
      </c>
      <c r="C92" s="178"/>
      <c r="D92" s="187"/>
      <c r="E92" s="115"/>
      <c r="F92" s="166"/>
      <c r="G92" s="54">
        <v>1900</v>
      </c>
    </row>
    <row r="93" spans="1:7" s="38" customFormat="1" ht="16.5" customHeight="1">
      <c r="A93" s="39">
        <v>4270</v>
      </c>
      <c r="B93" s="40" t="s">
        <v>265</v>
      </c>
      <c r="C93" s="178"/>
      <c r="D93" s="156"/>
      <c r="E93" s="115"/>
      <c r="F93" s="113"/>
      <c r="G93" s="54">
        <v>9100</v>
      </c>
    </row>
    <row r="94" spans="1:7" s="38" customFormat="1" ht="16.5" customHeight="1">
      <c r="A94" s="39">
        <v>4300</v>
      </c>
      <c r="B94" s="40" t="s">
        <v>13</v>
      </c>
      <c r="C94" s="178"/>
      <c r="D94" s="156"/>
      <c r="E94" s="115"/>
      <c r="F94" s="113"/>
      <c r="G94" s="54">
        <v>2100</v>
      </c>
    </row>
    <row r="95" spans="1:7" s="38" customFormat="1" ht="16.5" customHeight="1">
      <c r="A95" s="549">
        <v>6050</v>
      </c>
      <c r="B95" s="566" t="s">
        <v>289</v>
      </c>
      <c r="C95" s="540"/>
      <c r="D95" s="222"/>
      <c r="E95" s="546"/>
      <c r="F95" s="550"/>
      <c r="G95" s="542">
        <v>34800</v>
      </c>
    </row>
    <row r="96" spans="1:7" s="38" customFormat="1" ht="33" customHeight="1">
      <c r="A96" s="543">
        <v>80114</v>
      </c>
      <c r="B96" s="544" t="s">
        <v>272</v>
      </c>
      <c r="C96" s="180"/>
      <c r="D96" s="495"/>
      <c r="E96" s="483"/>
      <c r="F96" s="147"/>
      <c r="G96" s="56">
        <f>SUM(G97:G98)</f>
        <v>60000</v>
      </c>
    </row>
    <row r="97" spans="1:7" s="38" customFormat="1" ht="18.75" customHeight="1">
      <c r="A97" s="545" t="s">
        <v>273</v>
      </c>
      <c r="B97" s="104" t="s">
        <v>265</v>
      </c>
      <c r="C97" s="178"/>
      <c r="D97" s="156"/>
      <c r="E97" s="115"/>
      <c r="F97" s="113"/>
      <c r="G97" s="54">
        <v>40000</v>
      </c>
    </row>
    <row r="98" spans="1:7" s="38" customFormat="1" ht="20.25" customHeight="1">
      <c r="A98" s="39">
        <v>6050</v>
      </c>
      <c r="B98" s="40" t="s">
        <v>289</v>
      </c>
      <c r="C98" s="178"/>
      <c r="D98" s="156"/>
      <c r="E98" s="115"/>
      <c r="F98" s="113"/>
      <c r="G98" s="54">
        <v>20000</v>
      </c>
    </row>
    <row r="99" spans="1:7" s="38" customFormat="1" ht="16.5" customHeight="1">
      <c r="A99" s="36">
        <v>80195</v>
      </c>
      <c r="B99" s="37" t="s">
        <v>12</v>
      </c>
      <c r="C99" s="179"/>
      <c r="D99" s="154"/>
      <c r="E99" s="47"/>
      <c r="F99" s="58"/>
      <c r="G99" s="56">
        <f>SUM(G100:G101)</f>
        <v>50100</v>
      </c>
    </row>
    <row r="100" spans="1:7" s="38" customFormat="1" ht="16.5" customHeight="1">
      <c r="A100" s="39">
        <v>4430</v>
      </c>
      <c r="B100" s="40" t="s">
        <v>182</v>
      </c>
      <c r="C100" s="178"/>
      <c r="D100" s="156"/>
      <c r="E100" s="115"/>
      <c r="F100" s="113"/>
      <c r="G100" s="54">
        <v>25000</v>
      </c>
    </row>
    <row r="101" spans="1:7" s="38" customFormat="1" ht="16.5" customHeight="1" thickBot="1">
      <c r="A101" s="39">
        <v>4300</v>
      </c>
      <c r="B101" s="40" t="s">
        <v>13</v>
      </c>
      <c r="C101" s="178"/>
      <c r="D101" s="156"/>
      <c r="E101" s="115"/>
      <c r="F101" s="113"/>
      <c r="G101" s="54">
        <v>25100</v>
      </c>
    </row>
    <row r="102" spans="1:7" s="38" customFormat="1" ht="19.5" customHeight="1" thickBot="1" thickTop="1">
      <c r="A102" s="91" t="s">
        <v>200</v>
      </c>
      <c r="B102" s="49" t="s">
        <v>201</v>
      </c>
      <c r="C102" s="168"/>
      <c r="D102" s="50"/>
      <c r="E102" s="109"/>
      <c r="F102" s="50"/>
      <c r="G102" s="71">
        <f>G103</f>
        <v>47000</v>
      </c>
    </row>
    <row r="103" spans="1:7" s="38" customFormat="1" ht="15.75" customHeight="1" thickTop="1">
      <c r="A103" s="126" t="s">
        <v>202</v>
      </c>
      <c r="B103" s="137" t="s">
        <v>12</v>
      </c>
      <c r="C103" s="169"/>
      <c r="D103" s="127"/>
      <c r="E103" s="138"/>
      <c r="F103" s="140"/>
      <c r="G103" s="141">
        <f>SUM(G104:G105)</f>
        <v>47000</v>
      </c>
    </row>
    <row r="104" spans="1:7" s="38" customFormat="1" ht="46.5" customHeight="1">
      <c r="A104" s="210">
        <v>2820</v>
      </c>
      <c r="B104" s="189" t="s">
        <v>61</v>
      </c>
      <c r="C104" s="178" t="s">
        <v>366</v>
      </c>
      <c r="D104" s="135"/>
      <c r="E104" s="480"/>
      <c r="F104" s="187"/>
      <c r="G104" s="53">
        <v>40000</v>
      </c>
    </row>
    <row r="105" spans="1:7" s="38" customFormat="1" ht="15.75" customHeight="1" thickBot="1">
      <c r="A105" s="39">
        <v>4300</v>
      </c>
      <c r="B105" s="40" t="s">
        <v>13</v>
      </c>
      <c r="C105" s="178" t="s">
        <v>24</v>
      </c>
      <c r="D105" s="135"/>
      <c r="E105" s="505"/>
      <c r="F105" s="156"/>
      <c r="G105" s="53">
        <v>7000</v>
      </c>
    </row>
    <row r="106" spans="1:7" s="38" customFormat="1" ht="19.5" customHeight="1" thickBot="1" thickTop="1">
      <c r="A106" s="91" t="s">
        <v>49</v>
      </c>
      <c r="B106" s="49" t="s">
        <v>171</v>
      </c>
      <c r="C106" s="168" t="s">
        <v>24</v>
      </c>
      <c r="D106" s="50"/>
      <c r="E106" s="109">
        <f>E107+E109+E111</f>
        <v>60000</v>
      </c>
      <c r="F106" s="57">
        <f>F107+F109+F111</f>
        <v>10000</v>
      </c>
      <c r="G106" s="55"/>
    </row>
    <row r="107" spans="1:7" s="38" customFormat="1" ht="46.5" customHeight="1" thickTop="1">
      <c r="A107" s="92" t="s">
        <v>241</v>
      </c>
      <c r="B107" s="89" t="s">
        <v>242</v>
      </c>
      <c r="C107" s="507"/>
      <c r="D107" s="502"/>
      <c r="E107" s="506">
        <f>SUM(E108)</f>
        <v>35000</v>
      </c>
      <c r="F107" s="502"/>
      <c r="G107" s="503"/>
    </row>
    <row r="108" spans="1:7" s="38" customFormat="1" ht="48" customHeight="1">
      <c r="A108" s="213" t="s">
        <v>239</v>
      </c>
      <c r="B108" s="504" t="s">
        <v>240</v>
      </c>
      <c r="C108" s="43"/>
      <c r="D108" s="44"/>
      <c r="E108" s="508">
        <v>35000</v>
      </c>
      <c r="F108" s="44"/>
      <c r="G108" s="56"/>
    </row>
    <row r="109" spans="1:7" s="38" customFormat="1" ht="32.25" customHeight="1">
      <c r="A109" s="92" t="s">
        <v>243</v>
      </c>
      <c r="B109" s="89" t="s">
        <v>246</v>
      </c>
      <c r="C109" s="179"/>
      <c r="D109" s="44"/>
      <c r="E109" s="47">
        <f>SUM(E110)</f>
        <v>20000</v>
      </c>
      <c r="F109" s="59"/>
      <c r="G109" s="52"/>
    </row>
    <row r="110" spans="1:7" s="38" customFormat="1" ht="12.75" customHeight="1">
      <c r="A110" s="62" t="s">
        <v>31</v>
      </c>
      <c r="B110" s="40" t="s">
        <v>32</v>
      </c>
      <c r="C110" s="170"/>
      <c r="D110" s="135"/>
      <c r="E110" s="115">
        <v>20000</v>
      </c>
      <c r="F110" s="116"/>
      <c r="G110" s="53"/>
    </row>
    <row r="111" spans="1:7" s="38" customFormat="1" ht="18" customHeight="1">
      <c r="A111" s="92" t="s">
        <v>244</v>
      </c>
      <c r="B111" s="37" t="s">
        <v>245</v>
      </c>
      <c r="C111" s="179"/>
      <c r="D111" s="44"/>
      <c r="E111" s="47">
        <f>SUM(E112)</f>
        <v>5000</v>
      </c>
      <c r="F111" s="59">
        <f>SUM(F112:F113)</f>
        <v>10000</v>
      </c>
      <c r="G111" s="52"/>
    </row>
    <row r="112" spans="1:7" s="38" customFormat="1" ht="18.75" customHeight="1">
      <c r="A112" s="62" t="s">
        <v>31</v>
      </c>
      <c r="B112" s="40" t="s">
        <v>32</v>
      </c>
      <c r="C112" s="170"/>
      <c r="D112" s="135"/>
      <c r="E112" s="115">
        <v>5000</v>
      </c>
      <c r="F112" s="116"/>
      <c r="G112" s="53"/>
    </row>
    <row r="113" spans="1:7" s="38" customFormat="1" ht="16.5" customHeight="1" thickBot="1">
      <c r="A113" s="39">
        <v>4010</v>
      </c>
      <c r="B113" s="40" t="s">
        <v>355</v>
      </c>
      <c r="C113" s="170"/>
      <c r="D113" s="135"/>
      <c r="E113" s="115"/>
      <c r="F113" s="116">
        <v>10000</v>
      </c>
      <c r="G113" s="53"/>
    </row>
    <row r="114" spans="1:7" s="35" customFormat="1" ht="16.5" customHeight="1" thickBot="1" thickTop="1">
      <c r="A114" s="48">
        <v>854</v>
      </c>
      <c r="B114" s="49" t="s">
        <v>267</v>
      </c>
      <c r="C114" s="168" t="s">
        <v>15</v>
      </c>
      <c r="D114" s="50"/>
      <c r="E114" s="51"/>
      <c r="F114" s="57"/>
      <c r="G114" s="55">
        <f>SUM(G115+G119)</f>
        <v>29000</v>
      </c>
    </row>
    <row r="115" spans="1:7" s="35" customFormat="1" ht="17.25" customHeight="1" thickTop="1">
      <c r="A115" s="136">
        <v>85401</v>
      </c>
      <c r="B115" s="137" t="s">
        <v>268</v>
      </c>
      <c r="C115" s="169"/>
      <c r="D115" s="127"/>
      <c r="E115" s="138"/>
      <c r="F115" s="110"/>
      <c r="G115" s="139">
        <f>SUM(G116:G118)</f>
        <v>26600</v>
      </c>
    </row>
    <row r="116" spans="1:7" s="38" customFormat="1" ht="14.25" customHeight="1">
      <c r="A116" s="39">
        <v>4010</v>
      </c>
      <c r="B116" s="40" t="s">
        <v>264</v>
      </c>
      <c r="C116" s="178"/>
      <c r="D116" s="41"/>
      <c r="E116" s="115"/>
      <c r="F116" s="113"/>
      <c r="G116" s="54">
        <v>24000</v>
      </c>
    </row>
    <row r="117" spans="1:7" s="38" customFormat="1" ht="15.75" customHeight="1">
      <c r="A117" s="39">
        <v>4110</v>
      </c>
      <c r="B117" s="40" t="s">
        <v>45</v>
      </c>
      <c r="C117" s="178"/>
      <c r="D117" s="41"/>
      <c r="E117" s="115"/>
      <c r="F117" s="113"/>
      <c r="G117" s="54">
        <v>2100</v>
      </c>
    </row>
    <row r="118" spans="1:7" s="38" customFormat="1" ht="17.25" customHeight="1">
      <c r="A118" s="549">
        <v>4120</v>
      </c>
      <c r="B118" s="566" t="s">
        <v>46</v>
      </c>
      <c r="C118" s="798"/>
      <c r="D118" s="799"/>
      <c r="E118" s="546"/>
      <c r="F118" s="800"/>
      <c r="G118" s="801">
        <v>500</v>
      </c>
    </row>
    <row r="119" spans="1:7" s="35" customFormat="1" ht="15" customHeight="1">
      <c r="A119" s="36">
        <v>85417</v>
      </c>
      <c r="B119" s="37" t="s">
        <v>269</v>
      </c>
      <c r="C119" s="179"/>
      <c r="D119" s="44"/>
      <c r="E119" s="47"/>
      <c r="F119" s="58"/>
      <c r="G119" s="56">
        <f>SUM(G120)</f>
        <v>2400</v>
      </c>
    </row>
    <row r="120" spans="1:7" s="38" customFormat="1" ht="17.25" customHeight="1" thickBot="1">
      <c r="A120" s="595">
        <v>4010</v>
      </c>
      <c r="B120" s="825" t="s">
        <v>264</v>
      </c>
      <c r="C120" s="181"/>
      <c r="D120" s="97"/>
      <c r="E120" s="98"/>
      <c r="F120" s="99"/>
      <c r="G120" s="95">
        <v>2400</v>
      </c>
    </row>
    <row r="121" spans="1:7" s="35" customFormat="1" ht="33" customHeight="1" thickBot="1" thickTop="1">
      <c r="A121" s="48">
        <v>900</v>
      </c>
      <c r="B121" s="49" t="s">
        <v>25</v>
      </c>
      <c r="C121" s="168" t="s">
        <v>19</v>
      </c>
      <c r="D121" s="50"/>
      <c r="E121" s="51">
        <f>E122+E126</f>
        <v>73708</v>
      </c>
      <c r="F121" s="57">
        <f>SUM(F122+F126)</f>
        <v>210200</v>
      </c>
      <c r="G121" s="55">
        <f>SUM(G122+G126)</f>
        <v>615708</v>
      </c>
    </row>
    <row r="122" spans="1:7" s="35" customFormat="1" ht="17.25" customHeight="1" thickTop="1">
      <c r="A122" s="136">
        <v>90001</v>
      </c>
      <c r="B122" s="137" t="s">
        <v>30</v>
      </c>
      <c r="C122" s="169"/>
      <c r="D122" s="127"/>
      <c r="E122" s="138"/>
      <c r="F122" s="110">
        <f>SUM(F123:F125)</f>
        <v>71200</v>
      </c>
      <c r="G122" s="139">
        <f>SUM(G124:G125)</f>
        <v>403000</v>
      </c>
    </row>
    <row r="123" spans="1:7" s="35" customFormat="1" ht="48" customHeight="1">
      <c r="A123" s="39">
        <v>2710</v>
      </c>
      <c r="B123" s="40" t="s">
        <v>365</v>
      </c>
      <c r="C123" s="170"/>
      <c r="D123" s="135"/>
      <c r="E123" s="823"/>
      <c r="F123" s="113">
        <v>53000</v>
      </c>
      <c r="G123" s="167"/>
    </row>
    <row r="124" spans="1:7" s="38" customFormat="1" ht="17.25" customHeight="1">
      <c r="A124" s="39">
        <v>4300</v>
      </c>
      <c r="B124" s="40" t="s">
        <v>206</v>
      </c>
      <c r="C124" s="178"/>
      <c r="D124" s="41"/>
      <c r="E124" s="115"/>
      <c r="F124" s="113"/>
      <c r="G124" s="54">
        <f>350000+53000</f>
        <v>403000</v>
      </c>
    </row>
    <row r="125" spans="1:7" s="38" customFormat="1" ht="18" customHeight="1">
      <c r="A125" s="39">
        <v>4300</v>
      </c>
      <c r="B125" s="40" t="s">
        <v>13</v>
      </c>
      <c r="C125" s="178"/>
      <c r="D125" s="41"/>
      <c r="E125" s="115"/>
      <c r="F125" s="113">
        <v>18200</v>
      </c>
      <c r="G125" s="54"/>
    </row>
    <row r="126" spans="1:7" s="35" customFormat="1" ht="17.25" customHeight="1">
      <c r="A126" s="36">
        <v>90095</v>
      </c>
      <c r="B126" s="37" t="s">
        <v>12</v>
      </c>
      <c r="C126" s="179"/>
      <c r="D126" s="44"/>
      <c r="E126" s="47">
        <f>SUM(E131)</f>
        <v>73708</v>
      </c>
      <c r="F126" s="58">
        <f>SUM(F131:F132)+F127</f>
        <v>139000</v>
      </c>
      <c r="G126" s="56">
        <f>SUM(G131:G132)+G127</f>
        <v>212708</v>
      </c>
    </row>
    <row r="127" spans="1:7" s="35" customFormat="1" ht="32.25" customHeight="1">
      <c r="A127" s="595">
        <v>6050</v>
      </c>
      <c r="B127" s="596" t="s">
        <v>286</v>
      </c>
      <c r="C127" s="597"/>
      <c r="D127" s="598"/>
      <c r="E127" s="481"/>
      <c r="F127" s="99">
        <f>SUM(F128:F130)</f>
        <v>90000</v>
      </c>
      <c r="G127" s="95">
        <f>SUM(G128:G130)</f>
        <v>90000</v>
      </c>
    </row>
    <row r="128" spans="1:7" s="96" customFormat="1" ht="27.75" customHeight="1">
      <c r="A128" s="561"/>
      <c r="B128" s="553" t="s">
        <v>290</v>
      </c>
      <c r="C128" s="562"/>
      <c r="D128" s="563"/>
      <c r="E128" s="564"/>
      <c r="F128" s="565"/>
      <c r="G128" s="552">
        <v>45000</v>
      </c>
    </row>
    <row r="129" spans="1:7" s="96" customFormat="1" ht="13.5" customHeight="1">
      <c r="A129" s="561"/>
      <c r="B129" s="553" t="s">
        <v>287</v>
      </c>
      <c r="C129" s="562"/>
      <c r="D129" s="563"/>
      <c r="E129" s="564"/>
      <c r="F129" s="565"/>
      <c r="G129" s="552">
        <v>45000</v>
      </c>
    </row>
    <row r="130" spans="1:7" s="96" customFormat="1" ht="13.5" customHeight="1">
      <c r="A130" s="561"/>
      <c r="B130" s="553" t="s">
        <v>288</v>
      </c>
      <c r="C130" s="562"/>
      <c r="D130" s="563"/>
      <c r="E130" s="564"/>
      <c r="F130" s="565">
        <v>90000</v>
      </c>
      <c r="G130" s="552"/>
    </row>
    <row r="131" spans="1:7" s="38" customFormat="1" ht="39" customHeight="1">
      <c r="A131" s="39">
        <v>6290</v>
      </c>
      <c r="B131" s="224" t="s">
        <v>280</v>
      </c>
      <c r="C131" s="178"/>
      <c r="D131" s="117"/>
      <c r="E131" s="115">
        <f>41411+28297+4000</f>
        <v>73708</v>
      </c>
      <c r="F131" s="113"/>
      <c r="G131" s="54"/>
    </row>
    <row r="132" spans="1:7" s="38" customFormat="1" ht="30.75" customHeight="1">
      <c r="A132" s="39">
        <v>6050</v>
      </c>
      <c r="B132" s="551" t="s">
        <v>281</v>
      </c>
      <c r="C132" s="178"/>
      <c r="D132" s="170"/>
      <c r="E132" s="115"/>
      <c r="F132" s="113">
        <f>SUM(F133:F136)</f>
        <v>49000</v>
      </c>
      <c r="G132" s="54">
        <f>SUM(G133:G136)</f>
        <v>122708</v>
      </c>
    </row>
    <row r="133" spans="1:7" s="560" customFormat="1" ht="13.5" customHeight="1">
      <c r="A133" s="555"/>
      <c r="B133" s="553" t="s">
        <v>282</v>
      </c>
      <c r="C133" s="556" t="s">
        <v>279</v>
      </c>
      <c r="D133" s="557"/>
      <c r="E133" s="558"/>
      <c r="F133" s="559"/>
      <c r="G133" s="554">
        <v>81411</v>
      </c>
    </row>
    <row r="134" spans="1:7" s="560" customFormat="1" ht="13.5" customHeight="1">
      <c r="A134" s="555"/>
      <c r="B134" s="553" t="s">
        <v>284</v>
      </c>
      <c r="C134" s="556"/>
      <c r="D134" s="557"/>
      <c r="E134" s="558"/>
      <c r="F134" s="559"/>
      <c r="G134" s="554">
        <f>28297+9000</f>
        <v>37297</v>
      </c>
    </row>
    <row r="135" spans="1:7" s="560" customFormat="1" ht="13.5" customHeight="1">
      <c r="A135" s="555"/>
      <c r="B135" s="553" t="s">
        <v>285</v>
      </c>
      <c r="C135" s="556"/>
      <c r="D135" s="557"/>
      <c r="E135" s="558"/>
      <c r="F135" s="559">
        <v>49000</v>
      </c>
      <c r="G135" s="554"/>
    </row>
    <row r="136" spans="1:7" s="560" customFormat="1" ht="13.5" customHeight="1" thickBot="1">
      <c r="A136" s="555"/>
      <c r="B136" s="553" t="s">
        <v>283</v>
      </c>
      <c r="C136" s="556"/>
      <c r="D136" s="557"/>
      <c r="E136" s="558"/>
      <c r="F136" s="559"/>
      <c r="G136" s="554">
        <v>4000</v>
      </c>
    </row>
    <row r="137" spans="1:7" s="96" customFormat="1" ht="35.25" customHeight="1" thickBot="1" thickTop="1">
      <c r="A137" s="48">
        <v>921</v>
      </c>
      <c r="B137" s="49" t="s">
        <v>17</v>
      </c>
      <c r="C137" s="168"/>
      <c r="D137" s="50"/>
      <c r="E137" s="51"/>
      <c r="F137" s="57"/>
      <c r="G137" s="55">
        <f>SUM(G138+G142+G140)</f>
        <v>316700</v>
      </c>
    </row>
    <row r="138" spans="1:7" s="96" customFormat="1" ht="19.5" customHeight="1" thickTop="1">
      <c r="A138" s="136">
        <v>92109</v>
      </c>
      <c r="B138" s="137" t="s">
        <v>216</v>
      </c>
      <c r="C138" s="169" t="s">
        <v>24</v>
      </c>
      <c r="D138" s="127"/>
      <c r="E138" s="138"/>
      <c r="F138" s="110"/>
      <c r="G138" s="139">
        <f>SUM(G139:G139)</f>
        <v>205000</v>
      </c>
    </row>
    <row r="139" spans="1:7" s="94" customFormat="1" ht="32.25" customHeight="1">
      <c r="A139" s="165">
        <v>2480</v>
      </c>
      <c r="B139" s="164" t="s">
        <v>44</v>
      </c>
      <c r="C139" s="181"/>
      <c r="D139" s="97"/>
      <c r="E139" s="98"/>
      <c r="F139" s="99"/>
      <c r="G139" s="95">
        <v>205000</v>
      </c>
    </row>
    <row r="140" spans="1:7" s="96" customFormat="1" ht="18.75" customHeight="1">
      <c r="A140" s="60">
        <v>92116</v>
      </c>
      <c r="B140" s="37" t="s">
        <v>213</v>
      </c>
      <c r="C140" s="179" t="s">
        <v>24</v>
      </c>
      <c r="D140" s="146"/>
      <c r="E140" s="483"/>
      <c r="F140" s="147"/>
      <c r="G140" s="56">
        <f>SUM(G141)</f>
        <v>110000</v>
      </c>
    </row>
    <row r="141" spans="1:7" s="96" customFormat="1" ht="33.75" customHeight="1">
      <c r="A141" s="520">
        <v>2480</v>
      </c>
      <c r="B141" s="521" t="s">
        <v>44</v>
      </c>
      <c r="C141" s="180"/>
      <c r="D141" s="146"/>
      <c r="E141" s="483"/>
      <c r="F141" s="147"/>
      <c r="G141" s="522">
        <v>110000</v>
      </c>
    </row>
    <row r="142" spans="1:7" s="96" customFormat="1" ht="16.5" customHeight="1">
      <c r="A142" s="36">
        <v>92195</v>
      </c>
      <c r="B142" s="37" t="s">
        <v>12</v>
      </c>
      <c r="C142" s="179" t="s">
        <v>207</v>
      </c>
      <c r="D142" s="44"/>
      <c r="E142" s="47"/>
      <c r="F142" s="58"/>
      <c r="G142" s="56">
        <f>SUM(G143:G144)</f>
        <v>1700</v>
      </c>
    </row>
    <row r="143" spans="1:7" s="94" customFormat="1" ht="27" customHeight="1">
      <c r="A143" s="90">
        <v>4210</v>
      </c>
      <c r="B143" s="46" t="s">
        <v>199</v>
      </c>
      <c r="C143" s="181"/>
      <c r="D143" s="97"/>
      <c r="E143" s="98"/>
      <c r="F143" s="99"/>
      <c r="G143" s="95">
        <v>700</v>
      </c>
    </row>
    <row r="144" spans="1:7" s="96" customFormat="1" ht="15" customHeight="1" thickBot="1">
      <c r="A144" s="90">
        <v>4300</v>
      </c>
      <c r="B144" s="46" t="s">
        <v>196</v>
      </c>
      <c r="C144" s="178"/>
      <c r="D144" s="41"/>
      <c r="E144" s="115"/>
      <c r="F144" s="113"/>
      <c r="G144" s="54">
        <v>1000</v>
      </c>
    </row>
    <row r="145" spans="1:7" s="35" customFormat="1" ht="18.75" customHeight="1" thickBot="1" thickTop="1">
      <c r="A145" s="107">
        <v>926</v>
      </c>
      <c r="B145" s="108" t="s">
        <v>18</v>
      </c>
      <c r="C145" s="175"/>
      <c r="D145" s="93">
        <f>D146+D148+D151</f>
        <v>250000</v>
      </c>
      <c r="E145" s="109">
        <f>E146+E148+E151</f>
        <v>1582000</v>
      </c>
      <c r="F145" s="50">
        <f>F146+F148+F151</f>
        <v>250000</v>
      </c>
      <c r="G145" s="71">
        <f>G146+G148+G151</f>
        <v>790000</v>
      </c>
    </row>
    <row r="146" spans="1:7" s="38" customFormat="1" ht="15.75" customHeight="1" thickTop="1">
      <c r="A146" s="111">
        <v>92601</v>
      </c>
      <c r="B146" s="112" t="s">
        <v>60</v>
      </c>
      <c r="C146" s="173" t="s">
        <v>24</v>
      </c>
      <c r="D146" s="194"/>
      <c r="E146" s="102"/>
      <c r="F146" s="154"/>
      <c r="G146" s="52">
        <f>SUM(G147)</f>
        <v>540000</v>
      </c>
    </row>
    <row r="147" spans="1:7" s="38" customFormat="1" ht="38.25" customHeight="1">
      <c r="A147" s="213" t="s">
        <v>204</v>
      </c>
      <c r="B147" s="824" t="s">
        <v>205</v>
      </c>
      <c r="C147" s="174"/>
      <c r="D147" s="194"/>
      <c r="E147" s="225"/>
      <c r="F147" s="154"/>
      <c r="G147" s="209">
        <v>540000</v>
      </c>
    </row>
    <row r="148" spans="1:7" s="38" customFormat="1" ht="18" customHeight="1">
      <c r="A148" s="111">
        <v>92605</v>
      </c>
      <c r="B148" s="112" t="s">
        <v>251</v>
      </c>
      <c r="C148" s="173" t="s">
        <v>366</v>
      </c>
      <c r="D148" s="101">
        <f>SUM(D149:D150)</f>
        <v>250000</v>
      </c>
      <c r="E148" s="102"/>
      <c r="F148" s="154">
        <f>SUM(F149:F150)</f>
        <v>250000</v>
      </c>
      <c r="G148" s="52"/>
    </row>
    <row r="149" spans="1:7" s="38" customFormat="1" ht="48.75" customHeight="1">
      <c r="A149" s="210">
        <v>2710</v>
      </c>
      <c r="B149" s="189" t="s">
        <v>250</v>
      </c>
      <c r="C149" s="599"/>
      <c r="D149" s="826">
        <v>250000</v>
      </c>
      <c r="E149" s="601"/>
      <c r="F149" s="602"/>
      <c r="G149" s="603"/>
    </row>
    <row r="150" spans="1:7" s="38" customFormat="1" ht="56.25" customHeight="1">
      <c r="A150" s="155">
        <v>2820</v>
      </c>
      <c r="B150" s="46" t="s">
        <v>61</v>
      </c>
      <c r="C150" s="160"/>
      <c r="D150" s="105"/>
      <c r="E150" s="106"/>
      <c r="F150" s="156">
        <v>250000</v>
      </c>
      <c r="G150" s="53"/>
    </row>
    <row r="151" spans="1:7" s="38" customFormat="1" ht="19.5" customHeight="1">
      <c r="A151" s="111">
        <v>92695</v>
      </c>
      <c r="B151" s="112" t="s">
        <v>12</v>
      </c>
      <c r="C151" s="173"/>
      <c r="D151" s="194"/>
      <c r="E151" s="102">
        <f>SUM(E152:E154)</f>
        <v>1582000</v>
      </c>
      <c r="F151" s="154"/>
      <c r="G151" s="52">
        <f>SUM(G152:G154)</f>
        <v>250000</v>
      </c>
    </row>
    <row r="152" spans="1:7" s="38" customFormat="1" ht="51.75" customHeight="1">
      <c r="A152" s="210">
        <v>2710</v>
      </c>
      <c r="B152" s="189" t="s">
        <v>250</v>
      </c>
      <c r="C152" s="599" t="s">
        <v>366</v>
      </c>
      <c r="D152" s="600"/>
      <c r="E152" s="601">
        <v>250000</v>
      </c>
      <c r="F152" s="602"/>
      <c r="G152" s="603"/>
    </row>
    <row r="153" spans="1:7" s="38" customFormat="1" ht="47.25" customHeight="1">
      <c r="A153" s="155">
        <v>2820</v>
      </c>
      <c r="B153" s="46" t="s">
        <v>61</v>
      </c>
      <c r="C153" s="160" t="s">
        <v>366</v>
      </c>
      <c r="D153" s="519"/>
      <c r="E153" s="106"/>
      <c r="F153" s="156"/>
      <c r="G153" s="53">
        <v>250000</v>
      </c>
    </row>
    <row r="154" spans="1:7" s="38" customFormat="1" ht="51.75" customHeight="1" thickBot="1">
      <c r="A154" s="39">
        <v>6330</v>
      </c>
      <c r="B154" s="40" t="s">
        <v>370</v>
      </c>
      <c r="C154" s="160" t="s">
        <v>19</v>
      </c>
      <c r="D154" s="195"/>
      <c r="E154" s="106">
        <f>1200000+132000</f>
        <v>1332000</v>
      </c>
      <c r="F154" s="187"/>
      <c r="G154" s="53"/>
    </row>
    <row r="155" spans="1:7" s="200" customFormat="1" ht="20.25" customHeight="1" thickBot="1" thickTop="1">
      <c r="A155" s="196"/>
      <c r="B155" s="197" t="s">
        <v>20</v>
      </c>
      <c r="C155" s="182"/>
      <c r="D155" s="198">
        <f>D11+D17+D23+D29+D48+D75+D102+D106+D121+D137+D145+D70+D114</f>
        <v>2210000</v>
      </c>
      <c r="E155" s="510">
        <f>E11+E17+E23+E29+E48+E75+E102+E106+E121+E137+E145+E70+E114</f>
        <v>5910208</v>
      </c>
      <c r="F155" s="509">
        <f>F11+F17+F23+F29+F48+F75+F102+F106+F121+F137+F145+F70</f>
        <v>545500</v>
      </c>
      <c r="G155" s="199">
        <f>G11+G17+G23+G29+G48+G75+G102+G106+G121+G137+G145+G70+G114</f>
        <v>4870008</v>
      </c>
    </row>
    <row r="156" spans="1:7" s="205" customFormat="1" ht="21" customHeight="1" thickBot="1" thickTop="1">
      <c r="A156" s="201"/>
      <c r="B156" s="202" t="s">
        <v>21</v>
      </c>
      <c r="C156" s="183"/>
      <c r="D156" s="131">
        <f>E155-D155</f>
        <v>3700208</v>
      </c>
      <c r="E156" s="203"/>
      <c r="F156" s="131">
        <f>G155-F155</f>
        <v>4324508</v>
      </c>
      <c r="G156" s="204"/>
    </row>
    <row r="157" s="184" customFormat="1" ht="13.5" thickTop="1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206" customFormat="1" ht="15.75">
      <c r="C166" s="185"/>
    </row>
    <row r="167" s="206" customFormat="1" ht="15.75">
      <c r="C167" s="185"/>
    </row>
    <row r="168" s="206" customFormat="1" ht="15.75">
      <c r="C168" s="185"/>
    </row>
    <row r="169" s="206" customFormat="1" ht="15.75">
      <c r="C169" s="185"/>
    </row>
    <row r="170" s="206" customFormat="1" ht="15.75">
      <c r="C170" s="185"/>
    </row>
    <row r="171" s="206" customFormat="1" ht="15.75">
      <c r="C171" s="185"/>
    </row>
    <row r="172" s="206" customFormat="1" ht="15.75">
      <c r="C172" s="185"/>
    </row>
    <row r="173" s="206" customFormat="1" ht="15.75">
      <c r="C173" s="185"/>
    </row>
    <row r="174" s="206" customFormat="1" ht="15.75">
      <c r="C174" s="185"/>
    </row>
    <row r="175" s="206" customFormat="1" ht="15.75">
      <c r="C175" s="185"/>
    </row>
    <row r="176" s="206" customFormat="1" ht="15.75">
      <c r="C176" s="185"/>
    </row>
    <row r="177" s="206" customFormat="1" ht="15.75">
      <c r="C177" s="185"/>
    </row>
    <row r="178" s="206" customFormat="1" ht="15.75">
      <c r="C178" s="185"/>
    </row>
    <row r="179" s="206" customFormat="1" ht="15.75">
      <c r="C179" s="185"/>
    </row>
    <row r="180" s="206" customFormat="1" ht="15.75">
      <c r="C180" s="185"/>
    </row>
    <row r="181" s="206" customFormat="1" ht="15.75">
      <c r="C181" s="185"/>
    </row>
    <row r="182" s="206" customFormat="1" ht="15.75">
      <c r="C182" s="185"/>
    </row>
    <row r="183" s="206" customFormat="1" ht="15.75">
      <c r="C183" s="185"/>
    </row>
    <row r="184" s="206" customFormat="1" ht="15.75">
      <c r="C184" s="185"/>
    </row>
    <row r="185" s="206" customFormat="1" ht="15.75">
      <c r="C185" s="185"/>
    </row>
    <row r="186" s="206" customFormat="1" ht="15.75">
      <c r="C186" s="185"/>
    </row>
    <row r="187" s="206" customFormat="1" ht="15.75">
      <c r="C187" s="185"/>
    </row>
    <row r="188" s="206" customFormat="1" ht="15.75">
      <c r="C188" s="185"/>
    </row>
    <row r="189" s="206" customFormat="1" ht="15.75">
      <c r="C189" s="185"/>
    </row>
    <row r="190" s="206" customFormat="1" ht="15.75">
      <c r="C190" s="185"/>
    </row>
    <row r="191" s="206" customFormat="1" ht="15.75">
      <c r="C191" s="185"/>
    </row>
    <row r="192" s="206" customFormat="1" ht="15.75">
      <c r="C192" s="185"/>
    </row>
    <row r="193" s="206" customFormat="1" ht="15.75">
      <c r="C193" s="185"/>
    </row>
    <row r="194" s="206" customFormat="1" ht="15.75">
      <c r="C194" s="185"/>
    </row>
    <row r="195" s="206" customFormat="1" ht="15.75">
      <c r="C195" s="185"/>
    </row>
    <row r="196" s="206" customFormat="1" ht="15.75">
      <c r="C196" s="185"/>
    </row>
    <row r="197" s="206" customFormat="1" ht="15.75">
      <c r="C197" s="185"/>
    </row>
    <row r="198" s="206" customFormat="1" ht="15.75">
      <c r="C198" s="185"/>
    </row>
    <row r="199" s="206" customFormat="1" ht="15.75">
      <c r="C199" s="185"/>
    </row>
    <row r="200" s="206" customFormat="1" ht="15.75">
      <c r="C200" s="185"/>
    </row>
    <row r="201" s="206" customFormat="1" ht="15.75">
      <c r="C201" s="185"/>
    </row>
    <row r="202" s="206" customFormat="1" ht="15.75">
      <c r="C202" s="185"/>
    </row>
    <row r="203" s="206" customFormat="1" ht="15.75">
      <c r="C203" s="185"/>
    </row>
    <row r="204" s="206" customFormat="1" ht="15.75">
      <c r="C204" s="185"/>
    </row>
    <row r="205" s="206" customFormat="1" ht="15.75">
      <c r="C205" s="185"/>
    </row>
    <row r="206" s="206" customFormat="1" ht="15.75">
      <c r="C206" s="185"/>
    </row>
    <row r="207" s="206" customFormat="1" ht="15.75">
      <c r="C207" s="185"/>
    </row>
    <row r="208" s="206" customFormat="1" ht="15.75">
      <c r="C208" s="185"/>
    </row>
    <row r="209" s="206" customFormat="1" ht="15.75">
      <c r="C209" s="185"/>
    </row>
    <row r="210" s="206" customFormat="1" ht="15.75">
      <c r="C210" s="185"/>
    </row>
    <row r="211" s="206" customFormat="1" ht="15.75">
      <c r="C211" s="185"/>
    </row>
    <row r="212" s="206" customFormat="1" ht="15.75">
      <c r="C212" s="185"/>
    </row>
    <row r="213" s="206" customFormat="1" ht="15.75">
      <c r="C213" s="185"/>
    </row>
    <row r="214" s="206" customFormat="1" ht="15.75">
      <c r="C214" s="185"/>
    </row>
    <row r="215" s="206" customFormat="1" ht="15.75">
      <c r="C215" s="185"/>
    </row>
    <row r="216" s="206" customFormat="1" ht="15.75">
      <c r="C216" s="185"/>
    </row>
    <row r="217" s="206" customFormat="1" ht="15.75">
      <c r="C217" s="185"/>
    </row>
    <row r="218" s="206" customFormat="1" ht="15.75">
      <c r="C218" s="185"/>
    </row>
    <row r="219" s="206" customFormat="1" ht="15.75">
      <c r="C219" s="185"/>
    </row>
    <row r="220" s="206" customFormat="1" ht="15.75">
      <c r="C220" s="185"/>
    </row>
    <row r="221" s="206" customFormat="1" ht="15.75">
      <c r="C221" s="185"/>
    </row>
    <row r="222" s="206" customFormat="1" ht="15.75">
      <c r="C222" s="185"/>
    </row>
    <row r="223" s="206" customFormat="1" ht="15.75">
      <c r="C223" s="185"/>
    </row>
    <row r="224" s="206" customFormat="1" ht="15.75">
      <c r="C224" s="185"/>
    </row>
    <row r="225" s="206" customFormat="1" ht="15.75">
      <c r="C225" s="185"/>
    </row>
    <row r="226" s="206" customFormat="1" ht="15.75">
      <c r="C226" s="185"/>
    </row>
    <row r="227" s="206" customFormat="1" ht="15.75">
      <c r="C227" s="185"/>
    </row>
    <row r="228" s="206" customFormat="1" ht="15.75">
      <c r="C228" s="185"/>
    </row>
    <row r="229" s="206" customFormat="1" ht="15.75">
      <c r="C229" s="185"/>
    </row>
    <row r="230" s="206" customFormat="1" ht="15.75">
      <c r="C230" s="185"/>
    </row>
    <row r="231" s="206" customFormat="1" ht="15.75">
      <c r="C231" s="185"/>
    </row>
    <row r="232" s="206" customFormat="1" ht="15.75">
      <c r="C232" s="185"/>
    </row>
    <row r="233" s="206" customFormat="1" ht="15.75">
      <c r="C233" s="185"/>
    </row>
    <row r="234" s="206" customFormat="1" ht="15.75">
      <c r="C234" s="185"/>
    </row>
    <row r="235" s="206" customFormat="1" ht="15.75">
      <c r="C235" s="185"/>
    </row>
    <row r="236" s="206" customFormat="1" ht="15.75">
      <c r="C236" s="185"/>
    </row>
    <row r="237" s="206" customFormat="1" ht="15.75">
      <c r="C237" s="185"/>
    </row>
    <row r="238" s="206" customFormat="1" ht="15.75">
      <c r="C238" s="185"/>
    </row>
    <row r="239" s="206" customFormat="1" ht="15.75">
      <c r="C239" s="185"/>
    </row>
    <row r="240" s="206" customFormat="1" ht="15.75">
      <c r="C240" s="185"/>
    </row>
    <row r="241" s="206" customFormat="1" ht="15.75">
      <c r="C241" s="185"/>
    </row>
    <row r="242" s="206" customFormat="1" ht="15.75">
      <c r="C242" s="185"/>
    </row>
    <row r="243" s="206" customFormat="1" ht="15.75">
      <c r="C243" s="185"/>
    </row>
    <row r="244" s="206" customFormat="1" ht="15.75">
      <c r="C244" s="185"/>
    </row>
    <row r="245" s="206" customFormat="1" ht="15.75">
      <c r="C245" s="185"/>
    </row>
    <row r="246" s="206" customFormat="1" ht="15.75">
      <c r="C246" s="185"/>
    </row>
    <row r="247" s="206" customFormat="1" ht="15.75">
      <c r="C247" s="185"/>
    </row>
    <row r="248" s="206" customFormat="1" ht="15.75">
      <c r="C248" s="185"/>
    </row>
    <row r="249" s="206" customFormat="1" ht="15.75">
      <c r="C249" s="185"/>
    </row>
    <row r="250" s="206" customFormat="1" ht="15.75">
      <c r="C250" s="185"/>
    </row>
    <row r="251" s="206" customFormat="1" ht="15.75">
      <c r="C251" s="185"/>
    </row>
    <row r="252" s="206" customFormat="1" ht="15.75">
      <c r="C252" s="185"/>
    </row>
    <row r="253" s="206" customFormat="1" ht="15.75">
      <c r="C253" s="185"/>
    </row>
    <row r="254" s="206" customFormat="1" ht="15.75">
      <c r="C254" s="185"/>
    </row>
    <row r="255" s="206" customFormat="1" ht="15.75">
      <c r="C255" s="185"/>
    </row>
    <row r="256" s="206" customFormat="1" ht="15.75">
      <c r="C256" s="185"/>
    </row>
    <row r="257" s="206" customFormat="1" ht="15.75">
      <c r="C257" s="185"/>
    </row>
    <row r="258" s="206" customFormat="1" ht="15.75">
      <c r="C258" s="185"/>
    </row>
    <row r="259" s="206" customFormat="1" ht="15.75">
      <c r="C259" s="185"/>
    </row>
    <row r="260" s="206" customFormat="1" ht="15.75">
      <c r="C260" s="185"/>
    </row>
    <row r="261" s="206" customFormat="1" ht="15.75">
      <c r="C261" s="185"/>
    </row>
    <row r="262" s="206" customFormat="1" ht="15.75">
      <c r="C262" s="185"/>
    </row>
    <row r="263" s="206" customFormat="1" ht="15.75">
      <c r="C263" s="185"/>
    </row>
    <row r="264" s="206" customFormat="1" ht="15.75">
      <c r="C264" s="185"/>
    </row>
    <row r="265" s="206" customFormat="1" ht="15.75">
      <c r="C265" s="185"/>
    </row>
    <row r="266" s="206" customFormat="1" ht="15.75">
      <c r="C266" s="185"/>
    </row>
    <row r="267" s="206" customFormat="1" ht="15.75">
      <c r="C267" s="185"/>
    </row>
    <row r="268" s="206" customFormat="1" ht="15.75">
      <c r="C268" s="185"/>
    </row>
    <row r="269" s="206" customFormat="1" ht="15.75">
      <c r="C269" s="185"/>
    </row>
    <row r="270" s="206" customFormat="1" ht="15.75">
      <c r="C270" s="185"/>
    </row>
    <row r="271" s="206" customFormat="1" ht="15.75">
      <c r="C271" s="185"/>
    </row>
    <row r="272" s="206" customFormat="1" ht="15.75">
      <c r="C272" s="185"/>
    </row>
    <row r="273" s="206" customFormat="1" ht="15.75">
      <c r="C273" s="185"/>
    </row>
    <row r="274" s="206" customFormat="1" ht="15.75">
      <c r="C274" s="185"/>
    </row>
    <row r="275" s="206" customFormat="1" ht="15.75">
      <c r="C275" s="185"/>
    </row>
    <row r="276" s="206" customFormat="1" ht="15.75">
      <c r="C276" s="185"/>
    </row>
    <row r="277" s="206" customFormat="1" ht="15.75">
      <c r="C277" s="185"/>
    </row>
    <row r="278" s="206" customFormat="1" ht="15.75">
      <c r="C278" s="185"/>
    </row>
    <row r="279" s="206" customFormat="1" ht="15.75">
      <c r="C279" s="185"/>
    </row>
    <row r="280" s="206" customFormat="1" ht="15.75">
      <c r="C280" s="185"/>
    </row>
    <row r="281" s="206" customFormat="1" ht="15.75">
      <c r="C281" s="185"/>
    </row>
    <row r="282" s="206" customFormat="1" ht="15.75">
      <c r="C282" s="185"/>
    </row>
    <row r="283" s="206" customFormat="1" ht="15.75">
      <c r="C283" s="185"/>
    </row>
    <row r="284" s="206" customFormat="1" ht="15.75">
      <c r="C284" s="185"/>
    </row>
    <row r="285" s="206" customFormat="1" ht="15.75">
      <c r="C285" s="185"/>
    </row>
    <row r="286" s="206" customFormat="1" ht="15.75">
      <c r="C286" s="185"/>
    </row>
    <row r="287" s="206" customFormat="1" ht="15.75">
      <c r="C287" s="185"/>
    </row>
    <row r="288" s="206" customFormat="1" ht="15.75">
      <c r="C288" s="185"/>
    </row>
    <row r="289" s="206" customFormat="1" ht="15.75">
      <c r="C289" s="185"/>
    </row>
    <row r="290" s="206" customFormat="1" ht="15.75">
      <c r="C290" s="185"/>
    </row>
    <row r="291" s="206" customFormat="1" ht="15.75">
      <c r="C291" s="185"/>
    </row>
    <row r="292" s="206" customFormat="1" ht="15.75">
      <c r="C292" s="185"/>
    </row>
    <row r="293" s="206" customFormat="1" ht="15.75">
      <c r="C293" s="185"/>
    </row>
    <row r="294" s="206" customFormat="1" ht="15.75">
      <c r="C294" s="185"/>
    </row>
    <row r="295" s="206" customFormat="1" ht="15.75">
      <c r="C295" s="185"/>
    </row>
    <row r="296" s="206" customFormat="1" ht="15.75">
      <c r="C296" s="185"/>
    </row>
    <row r="297" s="206" customFormat="1" ht="15.75">
      <c r="C297" s="185"/>
    </row>
    <row r="298" s="206" customFormat="1" ht="15.75">
      <c r="C298" s="185"/>
    </row>
    <row r="299" s="206" customFormat="1" ht="15.75">
      <c r="C299" s="185"/>
    </row>
    <row r="300" s="206" customFormat="1" ht="15.75">
      <c r="C300" s="185"/>
    </row>
    <row r="301" s="206" customFormat="1" ht="15.75">
      <c r="C301" s="185"/>
    </row>
    <row r="302" s="206" customFormat="1" ht="15.75">
      <c r="C302" s="185"/>
    </row>
    <row r="303" s="206" customFormat="1" ht="15.75">
      <c r="C303" s="185"/>
    </row>
    <row r="304" s="206" customFormat="1" ht="15.75">
      <c r="C304" s="185"/>
    </row>
    <row r="305" s="206" customFormat="1" ht="15.75">
      <c r="C305" s="185"/>
    </row>
    <row r="306" s="206" customFormat="1" ht="15.75">
      <c r="C306" s="185"/>
    </row>
    <row r="307" s="206" customFormat="1" ht="15.75">
      <c r="C307" s="185"/>
    </row>
    <row r="308" s="206" customFormat="1" ht="15.75">
      <c r="C308" s="185"/>
    </row>
    <row r="309" s="206" customFormat="1" ht="15.75">
      <c r="C309" s="185"/>
    </row>
    <row r="310" s="206" customFormat="1" ht="15.75">
      <c r="C310" s="185"/>
    </row>
    <row r="311" s="206" customFormat="1" ht="15.75"/>
    <row r="312" s="206" customFormat="1" ht="15.75"/>
    <row r="313" s="206" customFormat="1" ht="15.75"/>
    <row r="314" s="206" customFormat="1" ht="15.75"/>
    <row r="315" s="206" customFormat="1" ht="15.75"/>
    <row r="316" s="206" customFormat="1" ht="15.75"/>
    <row r="317" s="206" customFormat="1" ht="15.75"/>
    <row r="318" s="206" customFormat="1" ht="15.75"/>
    <row r="319" s="206" customFormat="1" ht="15.75"/>
    <row r="320" s="206" customFormat="1" ht="15.75"/>
    <row r="321" s="206" customFormat="1" ht="15.75"/>
    <row r="322" s="206" customFormat="1" ht="15.75"/>
    <row r="323" s="206" customFormat="1" ht="15.75"/>
    <row r="324" s="206" customFormat="1" ht="15.75"/>
    <row r="325" s="206" customFormat="1" ht="15.75"/>
    <row r="326" s="206" customFormat="1" ht="15.75"/>
    <row r="327" s="206" customFormat="1" ht="15.75"/>
    <row r="328" s="206" customFormat="1" ht="15.75"/>
    <row r="329" s="206" customFormat="1" ht="15.75"/>
    <row r="330" s="206" customFormat="1" ht="15.75"/>
    <row r="331" s="206" customFormat="1" ht="15.75"/>
    <row r="332" s="206" customFormat="1" ht="15.75"/>
    <row r="333" s="206" customFormat="1" ht="15.75"/>
    <row r="334" s="206" customFormat="1" ht="15.75"/>
    <row r="335" s="206" customFormat="1" ht="15.75"/>
    <row r="336" s="206" customFormat="1" ht="15.75"/>
    <row r="337" s="206" customFormat="1" ht="15.75"/>
    <row r="338" s="206" customFormat="1" ht="15.75"/>
    <row r="339" s="206" customFormat="1" ht="15.75"/>
    <row r="340" s="206" customFormat="1" ht="15.75"/>
    <row r="341" s="206" customFormat="1" ht="15.75"/>
    <row r="342" s="206" customFormat="1" ht="15.75"/>
    <row r="343" s="206" customFormat="1" ht="15.75"/>
    <row r="344" s="206" customFormat="1" ht="15.75"/>
    <row r="345" s="206" customFormat="1" ht="15.75"/>
    <row r="346" s="206" customFormat="1" ht="15.75"/>
    <row r="347" s="206" customFormat="1" ht="15.75"/>
    <row r="348" s="206" customFormat="1" ht="15.75"/>
    <row r="349" s="206" customFormat="1" ht="15.75"/>
    <row r="350" s="206" customFormat="1" ht="15.75"/>
    <row r="351" s="206" customFormat="1" ht="15.75"/>
    <row r="352" s="206" customFormat="1" ht="15.75"/>
    <row r="353" s="206" customFormat="1" ht="15.75"/>
    <row r="354" s="206" customFormat="1" ht="15.75"/>
    <row r="355" s="206" customFormat="1" ht="15.75"/>
    <row r="356" s="206" customFormat="1" ht="15.75"/>
  </sheetData>
  <printOptions horizontalCentered="1"/>
  <pageMargins left="0" right="0" top="0.984251968503937" bottom="0.6692913385826772" header="0.5118110236220472" footer="0.5905511811023623"/>
  <pageSetup firstPageNumber="5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2">
      <selection activeCell="F2" sqref="F2"/>
    </sheetView>
  </sheetViews>
  <sheetFormatPr defaultColWidth="9.00390625" defaultRowHeight="12.75"/>
  <cols>
    <col min="1" max="1" width="6.75390625" style="1" customWidth="1"/>
    <col min="2" max="2" width="40.875" style="1" customWidth="1"/>
    <col min="3" max="3" width="8.00390625" style="1" customWidth="1"/>
    <col min="4" max="7" width="10.75390625" style="1" customWidth="1"/>
    <col min="8" max="16384" width="10.00390625" style="1" customWidth="1"/>
  </cols>
  <sheetData>
    <row r="1" spans="6:7" ht="12.75" customHeight="1">
      <c r="F1" s="3" t="s">
        <v>26</v>
      </c>
      <c r="G1" s="3"/>
    </row>
    <row r="2" spans="1:7" ht="12.75" customHeight="1">
      <c r="A2" s="5"/>
      <c r="B2" s="6"/>
      <c r="C2" s="7"/>
      <c r="D2" s="7"/>
      <c r="E2" s="7"/>
      <c r="F2" s="9" t="s">
        <v>376</v>
      </c>
      <c r="G2" s="9"/>
    </row>
    <row r="3" spans="1:7" ht="12.75" customHeight="1">
      <c r="A3" s="5"/>
      <c r="B3" s="6"/>
      <c r="C3" s="7"/>
      <c r="D3" s="7"/>
      <c r="E3" s="7"/>
      <c r="F3" s="9" t="s">
        <v>1</v>
      </c>
      <c r="G3" s="9"/>
    </row>
    <row r="4" spans="1:7" ht="11.25" customHeight="1">
      <c r="A4" s="5"/>
      <c r="B4" s="6"/>
      <c r="C4" s="7"/>
      <c r="D4" s="7"/>
      <c r="E4" s="7"/>
      <c r="F4" s="9" t="s">
        <v>179</v>
      </c>
      <c r="G4" s="9"/>
    </row>
    <row r="5" spans="1:7" ht="7.5" customHeight="1">
      <c r="A5" s="5"/>
      <c r="B5" s="6"/>
      <c r="C5" s="7"/>
      <c r="D5" s="7"/>
      <c r="E5" s="7"/>
      <c r="F5" s="9"/>
      <c r="G5" s="9"/>
    </row>
    <row r="6" spans="1:7" s="15" customFormat="1" ht="39.75" customHeight="1">
      <c r="A6" s="11" t="s">
        <v>257</v>
      </c>
      <c r="B6" s="12"/>
      <c r="C6" s="13"/>
      <c r="D6" s="13"/>
      <c r="E6" s="13"/>
      <c r="F6" s="14"/>
      <c r="G6" s="14"/>
    </row>
    <row r="7" spans="1:7" s="15" customFormat="1" ht="12.75" customHeight="1" thickBot="1">
      <c r="A7" s="11"/>
      <c r="B7" s="12"/>
      <c r="C7" s="13"/>
      <c r="D7" s="13"/>
      <c r="E7" s="13"/>
      <c r="F7" s="10"/>
      <c r="G7" s="10" t="s">
        <v>22</v>
      </c>
    </row>
    <row r="8" spans="1:7" s="18" customFormat="1" ht="24.75" customHeight="1">
      <c r="A8" s="64" t="s">
        <v>3</v>
      </c>
      <c r="B8" s="16" t="s">
        <v>4</v>
      </c>
      <c r="C8" s="17" t="s">
        <v>5</v>
      </c>
      <c r="D8" s="31" t="s">
        <v>6</v>
      </c>
      <c r="E8" s="524"/>
      <c r="F8" s="31" t="s">
        <v>7</v>
      </c>
      <c r="G8" s="67"/>
    </row>
    <row r="9" spans="1:7" s="18" customFormat="1" ht="15" customHeight="1">
      <c r="A9" s="19" t="s">
        <v>8</v>
      </c>
      <c r="B9" s="20"/>
      <c r="C9" s="221" t="s">
        <v>9</v>
      </c>
      <c r="D9" s="129" t="s">
        <v>10</v>
      </c>
      <c r="E9" s="525" t="s">
        <v>11</v>
      </c>
      <c r="F9" s="129" t="s">
        <v>10</v>
      </c>
      <c r="G9" s="68" t="s">
        <v>11</v>
      </c>
    </row>
    <row r="10" spans="1:7" s="32" customFormat="1" ht="9.75" customHeight="1" thickBot="1">
      <c r="A10" s="119">
        <v>1</v>
      </c>
      <c r="B10" s="120">
        <v>2</v>
      </c>
      <c r="C10" s="120">
        <v>3</v>
      </c>
      <c r="D10" s="130">
        <v>4</v>
      </c>
      <c r="E10" s="526">
        <v>5</v>
      </c>
      <c r="F10" s="130">
        <v>6</v>
      </c>
      <c r="G10" s="121">
        <v>7</v>
      </c>
    </row>
    <row r="11" spans="1:7" s="65" customFormat="1" ht="35.25" customHeight="1" thickBot="1" thickTop="1">
      <c r="A11" s="23">
        <v>754</v>
      </c>
      <c r="B11" s="24" t="s">
        <v>39</v>
      </c>
      <c r="C11" s="175" t="s">
        <v>40</v>
      </c>
      <c r="D11" s="515"/>
      <c r="E11" s="527"/>
      <c r="F11" s="515">
        <f>F12+F15</f>
        <v>33000</v>
      </c>
      <c r="G11" s="133">
        <f>SUM(G12+G15)</f>
        <v>233000</v>
      </c>
    </row>
    <row r="12" spans="1:7" s="65" customFormat="1" ht="15" customHeight="1" thickTop="1">
      <c r="A12" s="190" t="s">
        <v>57</v>
      </c>
      <c r="B12" s="191" t="s">
        <v>58</v>
      </c>
      <c r="C12" s="171"/>
      <c r="D12" s="516"/>
      <c r="E12" s="528"/>
      <c r="F12" s="516"/>
      <c r="G12" s="134">
        <f>SUM(G13:G14)</f>
        <v>233000</v>
      </c>
    </row>
    <row r="13" spans="1:7" s="65" customFormat="1" ht="15.75" customHeight="1">
      <c r="A13" s="155">
        <v>3000</v>
      </c>
      <c r="B13" s="46" t="s">
        <v>211</v>
      </c>
      <c r="C13" s="177"/>
      <c r="D13" s="517"/>
      <c r="E13" s="87"/>
      <c r="F13" s="517"/>
      <c r="G13" s="54">
        <v>200000</v>
      </c>
    </row>
    <row r="14" spans="1:7" s="65" customFormat="1" ht="48.75" customHeight="1">
      <c r="A14" s="155">
        <v>6170</v>
      </c>
      <c r="B14" s="46" t="s">
        <v>372</v>
      </c>
      <c r="C14" s="177"/>
      <c r="D14" s="517"/>
      <c r="E14" s="87"/>
      <c r="F14" s="517"/>
      <c r="G14" s="54">
        <v>33000</v>
      </c>
    </row>
    <row r="15" spans="1:7" s="828" customFormat="1" ht="18.75" customHeight="1">
      <c r="A15" s="111">
        <v>75411</v>
      </c>
      <c r="B15" s="112" t="s">
        <v>373</v>
      </c>
      <c r="C15" s="173"/>
      <c r="D15" s="44"/>
      <c r="E15" s="529"/>
      <c r="F15" s="44">
        <f>SUM(F16)</f>
        <v>33000</v>
      </c>
      <c r="G15" s="56"/>
    </row>
    <row r="16" spans="1:7" s="65" customFormat="1" ht="66" customHeight="1" thickBot="1">
      <c r="A16" s="155">
        <v>6220</v>
      </c>
      <c r="B16" s="46" t="s">
        <v>212</v>
      </c>
      <c r="C16" s="177"/>
      <c r="D16" s="517"/>
      <c r="E16" s="827"/>
      <c r="F16" s="41">
        <v>33000</v>
      </c>
      <c r="G16" s="54"/>
    </row>
    <row r="17" spans="1:7" s="38" customFormat="1" ht="20.25" customHeight="1" thickBot="1" thickTop="1">
      <c r="A17" s="450">
        <v>758</v>
      </c>
      <c r="B17" s="21" t="s">
        <v>27</v>
      </c>
      <c r="C17" s="175"/>
      <c r="D17" s="532"/>
      <c r="E17" s="88">
        <f>SUM(E18)</f>
        <v>3600</v>
      </c>
      <c r="F17" s="57"/>
      <c r="G17" s="71"/>
    </row>
    <row r="18" spans="1:7" s="38" customFormat="1" ht="17.25" customHeight="1" thickTop="1">
      <c r="A18" s="122" t="s">
        <v>33</v>
      </c>
      <c r="B18" s="123" t="s">
        <v>34</v>
      </c>
      <c r="C18" s="171"/>
      <c r="D18" s="124"/>
      <c r="E18" s="125">
        <f>SUM(E19)</f>
        <v>3600</v>
      </c>
      <c r="F18" s="110"/>
      <c r="G18" s="69"/>
    </row>
    <row r="19" spans="1:7" s="38" customFormat="1" ht="21.75" customHeight="1" thickBot="1">
      <c r="A19" s="63" t="s">
        <v>54</v>
      </c>
      <c r="B19" s="501" t="s">
        <v>55</v>
      </c>
      <c r="C19" s="177"/>
      <c r="D19" s="452"/>
      <c r="E19" s="61">
        <v>3600</v>
      </c>
      <c r="F19" s="113"/>
      <c r="G19" s="70"/>
    </row>
    <row r="20" spans="1:7" s="38" customFormat="1" ht="20.25" customHeight="1" thickBot="1" thickTop="1">
      <c r="A20" s="48">
        <v>801</v>
      </c>
      <c r="B20" s="49" t="s">
        <v>14</v>
      </c>
      <c r="C20" s="168"/>
      <c r="D20" s="533">
        <f>D21+D23+D27</f>
        <v>3000</v>
      </c>
      <c r="E20" s="88">
        <f>E21+E23+E27</f>
        <v>14400</v>
      </c>
      <c r="F20" s="534"/>
      <c r="G20" s="150">
        <f>G21+G23+G27+G29</f>
        <v>110000</v>
      </c>
    </row>
    <row r="21" spans="1:7" s="38" customFormat="1" ht="18.75" customHeight="1" thickTop="1">
      <c r="A21" s="36">
        <v>80102</v>
      </c>
      <c r="B21" s="37" t="s">
        <v>258</v>
      </c>
      <c r="C21" s="179" t="s">
        <v>15</v>
      </c>
      <c r="D21" s="101"/>
      <c r="E21" s="47"/>
      <c r="F21" s="58"/>
      <c r="G21" s="56">
        <f>SUM(G22)</f>
        <v>4000</v>
      </c>
    </row>
    <row r="22" spans="1:7" s="38" customFormat="1" ht="15.75" customHeight="1">
      <c r="A22" s="39">
        <v>4260</v>
      </c>
      <c r="B22" s="40" t="s">
        <v>192</v>
      </c>
      <c r="C22" s="178"/>
      <c r="D22" s="156"/>
      <c r="E22" s="530"/>
      <c r="F22" s="135"/>
      <c r="G22" s="54">
        <v>4000</v>
      </c>
    </row>
    <row r="23" spans="1:7" s="38" customFormat="1" ht="20.25" customHeight="1">
      <c r="A23" s="36">
        <v>80120</v>
      </c>
      <c r="B23" s="37" t="s">
        <v>259</v>
      </c>
      <c r="C23" s="179" t="s">
        <v>15</v>
      </c>
      <c r="D23" s="101">
        <f>SUM(D24:D25)</f>
        <v>3000</v>
      </c>
      <c r="E23" s="47">
        <f>SUM(E24:E25)</f>
        <v>14000</v>
      </c>
      <c r="F23" s="58"/>
      <c r="G23" s="56">
        <f>SUM(G24:G26)</f>
        <v>11000</v>
      </c>
    </row>
    <row r="24" spans="1:7" s="38" customFormat="1" ht="76.5" customHeight="1">
      <c r="A24" s="535" t="s">
        <v>260</v>
      </c>
      <c r="B24" s="536" t="s">
        <v>261</v>
      </c>
      <c r="C24" s="178"/>
      <c r="D24" s="156"/>
      <c r="E24" s="530">
        <v>14000</v>
      </c>
      <c r="F24" s="135"/>
      <c r="G24" s="54"/>
    </row>
    <row r="25" spans="1:7" s="38" customFormat="1" ht="16.5" customHeight="1">
      <c r="A25" s="63" t="s">
        <v>51</v>
      </c>
      <c r="B25" s="501" t="s">
        <v>52</v>
      </c>
      <c r="C25" s="177"/>
      <c r="D25" s="156">
        <v>3000</v>
      </c>
      <c r="E25" s="87"/>
      <c r="F25" s="41"/>
      <c r="G25" s="70"/>
    </row>
    <row r="26" spans="1:7" s="38" customFormat="1" ht="15.75" customHeight="1">
      <c r="A26" s="63" t="s">
        <v>53</v>
      </c>
      <c r="B26" s="501" t="s">
        <v>13</v>
      </c>
      <c r="C26" s="177"/>
      <c r="D26" s="156"/>
      <c r="E26" s="87"/>
      <c r="F26" s="41"/>
      <c r="G26" s="54">
        <v>11000</v>
      </c>
    </row>
    <row r="27" spans="1:7" s="38" customFormat="1" ht="16.5" customHeight="1">
      <c r="A27" s="36">
        <v>80130</v>
      </c>
      <c r="B27" s="37" t="s">
        <v>262</v>
      </c>
      <c r="C27" s="179" t="s">
        <v>15</v>
      </c>
      <c r="D27" s="101"/>
      <c r="E27" s="47">
        <f>SUM(E28)</f>
        <v>400</v>
      </c>
      <c r="F27" s="58"/>
      <c r="G27" s="56"/>
    </row>
    <row r="28" spans="1:7" s="38" customFormat="1" ht="14.25" customHeight="1">
      <c r="A28" s="535" t="s">
        <v>104</v>
      </c>
      <c r="B28" s="40" t="s">
        <v>105</v>
      </c>
      <c r="C28" s="178"/>
      <c r="D28" s="156"/>
      <c r="E28" s="530">
        <v>400</v>
      </c>
      <c r="F28" s="135"/>
      <c r="G28" s="54"/>
    </row>
    <row r="29" spans="1:7" s="38" customFormat="1" ht="18.75" customHeight="1">
      <c r="A29" s="36">
        <v>80195</v>
      </c>
      <c r="B29" s="37" t="s">
        <v>12</v>
      </c>
      <c r="C29" s="179"/>
      <c r="D29" s="154"/>
      <c r="E29" s="47"/>
      <c r="F29" s="58"/>
      <c r="G29" s="56">
        <f>SUM(G30:G31)</f>
        <v>95000</v>
      </c>
    </row>
    <row r="30" spans="1:7" s="38" customFormat="1" ht="15.75" customHeight="1">
      <c r="A30" s="39">
        <v>4430</v>
      </c>
      <c r="B30" s="40" t="s">
        <v>182</v>
      </c>
      <c r="C30" s="178" t="s">
        <v>15</v>
      </c>
      <c r="D30" s="156"/>
      <c r="E30" s="115"/>
      <c r="F30" s="113"/>
      <c r="G30" s="54">
        <v>20000</v>
      </c>
    </row>
    <row r="31" spans="1:7" s="38" customFormat="1" ht="50.25" customHeight="1">
      <c r="A31" s="549">
        <v>6050</v>
      </c>
      <c r="B31" s="566" t="s">
        <v>371</v>
      </c>
      <c r="C31" s="829" t="s">
        <v>19</v>
      </c>
      <c r="D31" s="222"/>
      <c r="E31" s="537"/>
      <c r="F31" s="541"/>
      <c r="G31" s="542">
        <v>75000</v>
      </c>
    </row>
    <row r="32" spans="1:7" s="35" customFormat="1" ht="17.25" customHeight="1" thickBot="1">
      <c r="A32" s="809">
        <v>852</v>
      </c>
      <c r="B32" s="810" t="s">
        <v>171</v>
      </c>
      <c r="C32" s="593" t="s">
        <v>24</v>
      </c>
      <c r="D32" s="594"/>
      <c r="E32" s="811">
        <f>E33</f>
        <v>217000</v>
      </c>
      <c r="F32" s="594"/>
      <c r="G32" s="812"/>
    </row>
    <row r="33" spans="1:7" s="35" customFormat="1" ht="16.5" customHeight="1" thickTop="1">
      <c r="A33" s="60">
        <v>85204</v>
      </c>
      <c r="B33" s="37" t="s">
        <v>348</v>
      </c>
      <c r="C33" s="180"/>
      <c r="D33" s="44"/>
      <c r="E33" s="529">
        <f>SUM(E34)</f>
        <v>217000</v>
      </c>
      <c r="F33" s="44"/>
      <c r="G33" s="56"/>
    </row>
    <row r="34" spans="1:7" s="35" customFormat="1" ht="51" customHeight="1" thickBot="1">
      <c r="A34" s="165">
        <v>2320</v>
      </c>
      <c r="B34" s="164" t="s">
        <v>349</v>
      </c>
      <c r="C34" s="178"/>
      <c r="D34" s="41"/>
      <c r="E34" s="87">
        <v>217000</v>
      </c>
      <c r="F34" s="41"/>
      <c r="G34" s="54"/>
    </row>
    <row r="35" spans="1:7" s="35" customFormat="1" ht="30" customHeight="1" thickBot="1" thickTop="1">
      <c r="A35" s="48">
        <v>853</v>
      </c>
      <c r="B35" s="49" t="s">
        <v>356</v>
      </c>
      <c r="C35" s="168" t="s">
        <v>24</v>
      </c>
      <c r="D35" s="803"/>
      <c r="E35" s="804"/>
      <c r="F35" s="805"/>
      <c r="G35" s="55">
        <f>SUM(G36)</f>
        <v>10000</v>
      </c>
    </row>
    <row r="36" spans="1:7" s="35" customFormat="1" ht="28.5" customHeight="1" thickTop="1">
      <c r="A36" s="802">
        <v>85321</v>
      </c>
      <c r="B36" s="112" t="s">
        <v>357</v>
      </c>
      <c r="C36" s="180"/>
      <c r="D36" s="806"/>
      <c r="E36" s="807"/>
      <c r="F36" s="808"/>
      <c r="G36" s="139">
        <f>SUM(G37)</f>
        <v>10000</v>
      </c>
    </row>
    <row r="37" spans="1:7" s="35" customFormat="1" ht="20.25" customHeight="1" thickBot="1">
      <c r="A37" s="830">
        <v>4010</v>
      </c>
      <c r="B37" s="831" t="s">
        <v>358</v>
      </c>
      <c r="C37" s="181"/>
      <c r="D37" s="97"/>
      <c r="E37" s="530"/>
      <c r="F37" s="97"/>
      <c r="G37" s="95">
        <v>10000</v>
      </c>
    </row>
    <row r="38" spans="1:7" s="35" customFormat="1" ht="33" customHeight="1" thickBot="1" thickTop="1">
      <c r="A38" s="107">
        <v>921</v>
      </c>
      <c r="B38" s="108" t="s">
        <v>17</v>
      </c>
      <c r="C38" s="168" t="s">
        <v>24</v>
      </c>
      <c r="D38" s="50"/>
      <c r="E38" s="109"/>
      <c r="F38" s="50">
        <f>F39+F45+F47+F42</f>
        <v>400000</v>
      </c>
      <c r="G38" s="71">
        <f>G39+G45+G47+G42</f>
        <v>345000</v>
      </c>
    </row>
    <row r="39" spans="1:7" s="35" customFormat="1" ht="16.5" customHeight="1" thickTop="1">
      <c r="A39" s="60">
        <v>92106</v>
      </c>
      <c r="B39" s="37" t="s">
        <v>214</v>
      </c>
      <c r="C39" s="180"/>
      <c r="D39" s="44"/>
      <c r="E39" s="529"/>
      <c r="F39" s="44">
        <f>SUM(F40:F41)</f>
        <v>200000</v>
      </c>
      <c r="G39" s="56">
        <f>SUM(G40:G41)</f>
        <v>32000</v>
      </c>
    </row>
    <row r="40" spans="1:7" s="35" customFormat="1" ht="29.25" customHeight="1">
      <c r="A40" s="165">
        <v>2480</v>
      </c>
      <c r="B40" s="164" t="s">
        <v>44</v>
      </c>
      <c r="C40" s="181"/>
      <c r="D40" s="97"/>
      <c r="E40" s="530"/>
      <c r="F40" s="97"/>
      <c r="G40" s="95">
        <v>32000</v>
      </c>
    </row>
    <row r="41" spans="1:7" s="35" customFormat="1" ht="19.5" customHeight="1">
      <c r="A41" s="39">
        <v>6050</v>
      </c>
      <c r="B41" s="40" t="s">
        <v>289</v>
      </c>
      <c r="C41" s="178" t="s">
        <v>19</v>
      </c>
      <c r="D41" s="41"/>
      <c r="E41" s="87"/>
      <c r="F41" s="41">
        <v>200000</v>
      </c>
      <c r="G41" s="54"/>
    </row>
    <row r="42" spans="1:7" s="35" customFormat="1" ht="16.5" customHeight="1">
      <c r="A42" s="60">
        <v>92108</v>
      </c>
      <c r="B42" s="37" t="s">
        <v>215</v>
      </c>
      <c r="C42" s="180"/>
      <c r="D42" s="44"/>
      <c r="E42" s="529"/>
      <c r="F42" s="44">
        <f>SUM(F43:F44)</f>
        <v>100000</v>
      </c>
      <c r="G42" s="56">
        <f>SUM(G43:G44)</f>
        <v>108000</v>
      </c>
    </row>
    <row r="43" spans="1:7" s="35" customFormat="1" ht="30.75" customHeight="1">
      <c r="A43" s="165">
        <v>2480</v>
      </c>
      <c r="B43" s="164" t="s">
        <v>44</v>
      </c>
      <c r="C43" s="181"/>
      <c r="D43" s="97"/>
      <c r="E43" s="530"/>
      <c r="F43" s="97">
        <v>100000</v>
      </c>
      <c r="G43" s="95">
        <v>8000</v>
      </c>
    </row>
    <row r="44" spans="1:7" s="35" customFormat="1" ht="62.25" customHeight="1">
      <c r="A44" s="477">
        <v>6220</v>
      </c>
      <c r="B44" s="539" t="s">
        <v>212</v>
      </c>
      <c r="C44" s="540"/>
      <c r="D44" s="541"/>
      <c r="E44" s="537"/>
      <c r="F44" s="541"/>
      <c r="G44" s="542">
        <v>100000</v>
      </c>
    </row>
    <row r="45" spans="1:7" s="35" customFormat="1" ht="17.25" customHeight="1">
      <c r="A45" s="60">
        <v>92116</v>
      </c>
      <c r="B45" s="37" t="s">
        <v>213</v>
      </c>
      <c r="C45" s="180"/>
      <c r="D45" s="44"/>
      <c r="E45" s="529"/>
      <c r="F45" s="44">
        <f>SUM(F46)</f>
        <v>100000</v>
      </c>
      <c r="G45" s="56"/>
    </row>
    <row r="46" spans="1:7" s="35" customFormat="1" ht="32.25" customHeight="1">
      <c r="A46" s="165">
        <v>2480</v>
      </c>
      <c r="B46" s="164" t="s">
        <v>44</v>
      </c>
      <c r="C46" s="178"/>
      <c r="D46" s="41"/>
      <c r="E46" s="87"/>
      <c r="F46" s="41">
        <v>100000</v>
      </c>
      <c r="G46" s="54"/>
    </row>
    <row r="47" spans="1:8" s="35" customFormat="1" ht="18" customHeight="1">
      <c r="A47" s="60">
        <v>92118</v>
      </c>
      <c r="B47" s="37" t="s">
        <v>43</v>
      </c>
      <c r="C47" s="186"/>
      <c r="D47" s="47"/>
      <c r="E47" s="529"/>
      <c r="F47" s="47"/>
      <c r="G47" s="72">
        <f>SUM(G48:G49)</f>
        <v>205000</v>
      </c>
      <c r="H47" s="22"/>
    </row>
    <row r="48" spans="1:8" s="35" customFormat="1" ht="33" customHeight="1">
      <c r="A48" s="165">
        <v>2480</v>
      </c>
      <c r="B48" s="164" t="s">
        <v>44</v>
      </c>
      <c r="C48" s="479"/>
      <c r="D48" s="481"/>
      <c r="E48" s="530"/>
      <c r="F48" s="481"/>
      <c r="G48" s="118">
        <v>5000</v>
      </c>
      <c r="H48" s="22"/>
    </row>
    <row r="49" spans="1:7" s="22" customFormat="1" ht="65.25" customHeight="1" thickBot="1">
      <c r="A49" s="477">
        <v>6220</v>
      </c>
      <c r="B49" s="478" t="s">
        <v>212</v>
      </c>
      <c r="C49" s="482"/>
      <c r="D49" s="115"/>
      <c r="E49" s="87"/>
      <c r="F49" s="115"/>
      <c r="G49" s="70">
        <v>200000</v>
      </c>
    </row>
    <row r="50" spans="1:8" s="94" customFormat="1" ht="18.75" thickBot="1" thickTop="1">
      <c r="A50" s="25"/>
      <c r="B50" s="26" t="s">
        <v>20</v>
      </c>
      <c r="C50" s="182"/>
      <c r="D50" s="518">
        <f>D11+D38+D17+D20+D32</f>
        <v>3000</v>
      </c>
      <c r="E50" s="777">
        <f>E11+E38+E17+E20+E32</f>
        <v>235000</v>
      </c>
      <c r="F50" s="778">
        <f>F11+F38+F17+F20+F32</f>
        <v>433000</v>
      </c>
      <c r="G50" s="66">
        <f>G11+G38+G17+G20+G32+G35</f>
        <v>698000</v>
      </c>
      <c r="H50" s="27"/>
    </row>
    <row r="51" spans="1:8" s="27" customFormat="1" ht="16.5" customHeight="1" thickBot="1" thickTop="1">
      <c r="A51" s="28"/>
      <c r="B51" s="29" t="s">
        <v>21</v>
      </c>
      <c r="C51" s="29"/>
      <c r="D51" s="538">
        <f>E50-D50</f>
        <v>232000</v>
      </c>
      <c r="E51" s="531"/>
      <c r="F51" s="131">
        <f>G50-F50</f>
        <v>265000</v>
      </c>
      <c r="G51" s="73"/>
      <c r="H51" s="30"/>
    </row>
    <row r="52" s="30" customFormat="1" ht="18" customHeight="1" thickTop="1"/>
    <row r="53" s="30" customFormat="1" ht="12.75"/>
    <row r="54" s="30" customFormat="1" ht="12.75"/>
    <row r="55" s="30" customFormat="1" ht="12.75"/>
    <row r="56" spans="1:8" s="30" customFormat="1" ht="15.75">
      <c r="A56" s="1"/>
      <c r="B56" s="1"/>
      <c r="C56" s="1"/>
      <c r="D56" s="1"/>
      <c r="E56" s="1"/>
      <c r="F56" s="1"/>
      <c r="G56" s="1"/>
      <c r="H56" s="1"/>
    </row>
  </sheetData>
  <printOptions horizontalCentered="1"/>
  <pageMargins left="0" right="0" top="0.984251968503937" bottom="0.8267716535433072" header="0.5118110236220472" footer="0.35433070866141736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" sqref="E2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6" width="13.375" style="1" customWidth="1"/>
    <col min="7" max="16384" width="10.00390625" style="1" customWidth="1"/>
  </cols>
  <sheetData>
    <row r="1" spans="4:6" ht="12.75" customHeight="1">
      <c r="D1" s="3"/>
      <c r="E1" s="3" t="s">
        <v>62</v>
      </c>
      <c r="F1" s="3"/>
    </row>
    <row r="2" spans="1:6" ht="12.75" customHeight="1">
      <c r="A2" s="5"/>
      <c r="B2" s="6"/>
      <c r="C2" s="7"/>
      <c r="D2" s="9"/>
      <c r="E2" s="9" t="s">
        <v>376</v>
      </c>
      <c r="F2" s="9"/>
    </row>
    <row r="3" spans="1:6" ht="12.75" customHeight="1">
      <c r="A3" s="5"/>
      <c r="B3" s="6"/>
      <c r="C3" s="7"/>
      <c r="D3" s="9"/>
      <c r="E3" s="9" t="s">
        <v>1</v>
      </c>
      <c r="F3" s="9"/>
    </row>
    <row r="4" spans="1:6" ht="12" customHeight="1">
      <c r="A4" s="5"/>
      <c r="B4" s="6"/>
      <c r="C4" s="7"/>
      <c r="D4" s="9"/>
      <c r="E4" s="9" t="s">
        <v>179</v>
      </c>
      <c r="F4" s="9"/>
    </row>
    <row r="5" spans="1:6" ht="24" customHeight="1">
      <c r="A5" s="5"/>
      <c r="B5" s="6"/>
      <c r="C5" s="7"/>
      <c r="F5" s="9"/>
    </row>
    <row r="6" spans="1:6" s="15" customFormat="1" ht="68.25" customHeight="1">
      <c r="A6" s="11" t="s">
        <v>295</v>
      </c>
      <c r="B6" s="12"/>
      <c r="C6" s="13"/>
      <c r="D6" s="14"/>
      <c r="E6" s="14"/>
      <c r="F6" s="14"/>
    </row>
    <row r="7" spans="1:6" s="15" customFormat="1" ht="21.75" customHeight="1" thickBot="1">
      <c r="A7" s="11"/>
      <c r="B7" s="12"/>
      <c r="C7" s="13"/>
      <c r="D7" s="14"/>
      <c r="E7" s="14"/>
      <c r="F7" s="10" t="s">
        <v>22</v>
      </c>
    </row>
    <row r="8" spans="1:6" s="18" customFormat="1" ht="30" customHeight="1">
      <c r="A8" s="64" t="s">
        <v>3</v>
      </c>
      <c r="B8" s="16" t="s">
        <v>4</v>
      </c>
      <c r="C8" s="17" t="s">
        <v>5</v>
      </c>
      <c r="D8" s="82" t="s">
        <v>6</v>
      </c>
      <c r="E8" s="220" t="s">
        <v>7</v>
      </c>
      <c r="F8" s="220"/>
    </row>
    <row r="9" spans="1:6" s="18" customFormat="1" ht="16.5" customHeight="1">
      <c r="A9" s="19" t="s">
        <v>8</v>
      </c>
      <c r="B9" s="20"/>
      <c r="C9" s="221" t="s">
        <v>9</v>
      </c>
      <c r="D9" s="157" t="s">
        <v>11</v>
      </c>
      <c r="E9" s="574" t="s">
        <v>10</v>
      </c>
      <c r="F9" s="142" t="s">
        <v>11</v>
      </c>
    </row>
    <row r="10" spans="1:6" s="32" customFormat="1" ht="9.75" customHeight="1" thickBot="1">
      <c r="A10" s="119">
        <v>1</v>
      </c>
      <c r="B10" s="120">
        <v>2</v>
      </c>
      <c r="C10" s="120">
        <v>3</v>
      </c>
      <c r="D10" s="158">
        <v>4</v>
      </c>
      <c r="E10" s="575">
        <v>5</v>
      </c>
      <c r="F10" s="573">
        <v>6</v>
      </c>
    </row>
    <row r="11" spans="1:6" s="32" customFormat="1" ht="24.75" customHeight="1" thickBot="1" thickTop="1">
      <c r="A11" s="577">
        <v>600</v>
      </c>
      <c r="B11" s="578" t="s">
        <v>23</v>
      </c>
      <c r="C11" s="581"/>
      <c r="D11" s="582"/>
      <c r="E11" s="57">
        <f>SUM(E12)</f>
        <v>500000</v>
      </c>
      <c r="F11" s="55"/>
    </row>
    <row r="12" spans="1:6" s="32" customFormat="1" ht="28.5" customHeight="1" thickTop="1">
      <c r="A12" s="579">
        <v>60015</v>
      </c>
      <c r="B12" s="580" t="s">
        <v>293</v>
      </c>
      <c r="C12" s="583"/>
      <c r="D12" s="584"/>
      <c r="E12" s="110">
        <f>SUM(E13)</f>
        <v>500000</v>
      </c>
      <c r="F12" s="139"/>
    </row>
    <row r="13" spans="1:6" s="32" customFormat="1" ht="35.25" customHeight="1" thickBot="1">
      <c r="A13" s="215">
        <v>6050</v>
      </c>
      <c r="B13" s="217" t="s">
        <v>294</v>
      </c>
      <c r="C13" s="576"/>
      <c r="D13" s="460"/>
      <c r="E13" s="113">
        <v>500000</v>
      </c>
      <c r="F13" s="54"/>
    </row>
    <row r="14" spans="1:6" s="32" customFormat="1" ht="30.75" customHeight="1" thickBot="1" thickTop="1">
      <c r="A14" s="107">
        <v>921</v>
      </c>
      <c r="B14" s="108" t="s">
        <v>17</v>
      </c>
      <c r="C14" s="168" t="s">
        <v>24</v>
      </c>
      <c r="D14" s="109">
        <f>SUM(D15)</f>
        <v>70000</v>
      </c>
      <c r="E14" s="57"/>
      <c r="F14" s="55">
        <f>SUM(F15)</f>
        <v>70000</v>
      </c>
    </row>
    <row r="15" spans="1:6" s="32" customFormat="1" ht="21.75" customHeight="1" thickTop="1">
      <c r="A15" s="60">
        <v>92118</v>
      </c>
      <c r="B15" s="37" t="s">
        <v>43</v>
      </c>
      <c r="C15" s="214"/>
      <c r="D15" s="219">
        <f>SUM(D16)</f>
        <v>70000</v>
      </c>
      <c r="E15" s="110"/>
      <c r="F15" s="139">
        <f>SUM(F17)</f>
        <v>70000</v>
      </c>
    </row>
    <row r="16" spans="1:6" s="32" customFormat="1" ht="80.25" customHeight="1">
      <c r="A16" s="62" t="s">
        <v>255</v>
      </c>
      <c r="B16" s="218" t="s">
        <v>256</v>
      </c>
      <c r="C16" s="211"/>
      <c r="D16" s="87">
        <v>70000</v>
      </c>
      <c r="E16" s="113"/>
      <c r="F16" s="167"/>
    </row>
    <row r="17" spans="1:6" s="38" customFormat="1" ht="36.75" customHeight="1" thickBot="1">
      <c r="A17" s="523">
        <v>2480</v>
      </c>
      <c r="B17" s="478" t="s">
        <v>44</v>
      </c>
      <c r="C17" s="216"/>
      <c r="D17" s="87"/>
      <c r="E17" s="113"/>
      <c r="F17" s="54">
        <v>70000</v>
      </c>
    </row>
    <row r="18" spans="1:7" s="94" customFormat="1" ht="19.5" customHeight="1" thickBot="1" thickTop="1">
      <c r="A18" s="25"/>
      <c r="B18" s="26" t="s">
        <v>20</v>
      </c>
      <c r="C18" s="182"/>
      <c r="D18" s="128">
        <f>SUM(D14+D11)</f>
        <v>70000</v>
      </c>
      <c r="E18" s="572">
        <f>SUM(E14+E11)</f>
        <v>500000</v>
      </c>
      <c r="F18" s="66">
        <f>SUM(F14+F11)</f>
        <v>70000</v>
      </c>
      <c r="G18" s="27"/>
    </row>
    <row r="19" spans="1:6" s="438" customFormat="1" ht="20.25" customHeight="1" thickBot="1" thickTop="1">
      <c r="A19" s="201"/>
      <c r="B19" s="202" t="s">
        <v>21</v>
      </c>
      <c r="C19" s="585"/>
      <c r="D19" s="586"/>
      <c r="E19" s="131">
        <f>F18-E18</f>
        <v>-430000</v>
      </c>
      <c r="F19" s="587"/>
    </row>
    <row r="20" spans="4:5" s="30" customFormat="1" ht="13.5" thickTop="1">
      <c r="D20" s="33"/>
      <c r="E20" s="33"/>
    </row>
    <row r="21" spans="4:5" s="30" customFormat="1" ht="12.75">
      <c r="D21" s="34"/>
      <c r="E21" s="34"/>
    </row>
    <row r="22" spans="4:5" s="30" customFormat="1" ht="12.75">
      <c r="D22" s="34"/>
      <c r="E22" s="34"/>
    </row>
    <row r="23" spans="1:7" s="30" customFormat="1" ht="15.75">
      <c r="A23" s="1"/>
      <c r="B23" s="1"/>
      <c r="C23" s="1"/>
      <c r="D23" s="1"/>
      <c r="E23" s="1"/>
      <c r="F23" s="1"/>
      <c r="G23" s="1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2" sqref="C2"/>
    </sheetView>
  </sheetViews>
  <sheetFormatPr defaultColWidth="9.00390625" defaultRowHeight="12.75"/>
  <cols>
    <col min="1" max="1" width="7.875" style="184" customWidth="1"/>
    <col min="2" max="2" width="50.125" style="184" customWidth="1"/>
    <col min="3" max="3" width="14.375" style="184" customWidth="1"/>
    <col min="4" max="4" width="14.75390625" style="184" customWidth="1"/>
    <col min="5" max="16384" width="9.125" style="184" customWidth="1"/>
  </cols>
  <sheetData>
    <row r="1" ht="12.75">
      <c r="C1" s="3" t="s">
        <v>84</v>
      </c>
    </row>
    <row r="2" ht="14.25" customHeight="1">
      <c r="C2" s="9" t="s">
        <v>376</v>
      </c>
    </row>
    <row r="3" spans="1:4" ht="15.75" customHeight="1">
      <c r="A3" s="226"/>
      <c r="B3" s="226"/>
      <c r="C3" s="9" t="s">
        <v>1</v>
      </c>
      <c r="D3" s="227"/>
    </row>
    <row r="4" spans="1:4" ht="13.5" customHeight="1">
      <c r="A4" s="226"/>
      <c r="B4" s="226"/>
      <c r="C4" s="9" t="s">
        <v>179</v>
      </c>
      <c r="D4" s="227"/>
    </row>
    <row r="5" spans="1:4" ht="6.75" customHeight="1">
      <c r="A5" s="226"/>
      <c r="B5" s="226"/>
      <c r="C5" s="228"/>
      <c r="D5" s="227"/>
    </row>
    <row r="6" spans="1:4" ht="18">
      <c r="A6" s="229" t="s">
        <v>63</v>
      </c>
      <c r="B6" s="230"/>
      <c r="C6" s="230"/>
      <c r="D6" s="227"/>
    </row>
    <row r="7" spans="1:4" ht="23.25" customHeight="1">
      <c r="A7" s="229" t="s">
        <v>64</v>
      </c>
      <c r="B7" s="230"/>
      <c r="C7" s="226"/>
      <c r="D7" s="227"/>
    </row>
    <row r="8" spans="1:4" ht="18">
      <c r="A8" s="231" t="s">
        <v>65</v>
      </c>
      <c r="B8" s="230"/>
      <c r="C8" s="226"/>
      <c r="D8" s="227"/>
    </row>
    <row r="9" spans="1:4" ht="18">
      <c r="A9" s="231" t="s">
        <v>66</v>
      </c>
      <c r="B9" s="230"/>
      <c r="C9" s="226"/>
      <c r="D9" s="227"/>
    </row>
    <row r="10" ht="18" customHeight="1" thickBot="1">
      <c r="D10" s="232" t="s">
        <v>22</v>
      </c>
    </row>
    <row r="11" spans="1:4" ht="28.5" customHeight="1" thickBot="1" thickTop="1">
      <c r="A11" s="233" t="s">
        <v>67</v>
      </c>
      <c r="B11" s="234" t="s">
        <v>68</v>
      </c>
      <c r="C11" s="234" t="s">
        <v>69</v>
      </c>
      <c r="D11" s="235" t="s">
        <v>70</v>
      </c>
    </row>
    <row r="12" spans="1:4" s="239" customFormat="1" ht="12" customHeight="1" thickBot="1" thickTop="1">
      <c r="A12" s="236">
        <v>1</v>
      </c>
      <c r="B12" s="237">
        <v>2</v>
      </c>
      <c r="C12" s="237">
        <v>3</v>
      </c>
      <c r="D12" s="238">
        <v>4</v>
      </c>
    </row>
    <row r="13" spans="1:4" s="244" customFormat="1" ht="45" customHeight="1" thickTop="1">
      <c r="A13" s="240">
        <v>952</v>
      </c>
      <c r="B13" s="241" t="s">
        <v>71</v>
      </c>
      <c r="C13" s="242">
        <f>SUM(C16:C20)</f>
        <v>25984800</v>
      </c>
      <c r="D13" s="243"/>
    </row>
    <row r="14" spans="1:4" ht="9.75" customHeight="1">
      <c r="A14" s="245"/>
      <c r="B14" s="246" t="s">
        <v>72</v>
      </c>
      <c r="C14" s="247"/>
      <c r="D14" s="248"/>
    </row>
    <row r="15" spans="1:4" ht="12" customHeight="1">
      <c r="A15" s="245"/>
      <c r="B15" s="246"/>
      <c r="C15" s="247"/>
      <c r="D15" s="248"/>
    </row>
    <row r="16" spans="1:4" ht="18" customHeight="1">
      <c r="A16" s="245"/>
      <c r="B16" s="249" t="s">
        <v>73</v>
      </c>
      <c r="C16" s="250">
        <v>25000000</v>
      </c>
      <c r="D16" s="248"/>
    </row>
    <row r="17" spans="1:4" ht="7.5" customHeight="1">
      <c r="A17" s="245"/>
      <c r="B17" s="249"/>
      <c r="C17" s="250"/>
      <c r="D17" s="248"/>
    </row>
    <row r="18" spans="1:4" ht="14.25" customHeight="1">
      <c r="A18" s="245"/>
      <c r="B18" s="249" t="s">
        <v>74</v>
      </c>
      <c r="C18" s="250">
        <v>984800</v>
      </c>
      <c r="D18" s="251"/>
    </row>
    <row r="19" spans="1:4" ht="6" customHeight="1">
      <c r="A19" s="245"/>
      <c r="B19" s="252"/>
      <c r="C19" s="253"/>
      <c r="D19" s="248"/>
    </row>
    <row r="20" spans="1:4" ht="6" customHeight="1">
      <c r="A20" s="245"/>
      <c r="B20" s="252"/>
      <c r="C20" s="253"/>
      <c r="D20" s="251"/>
    </row>
    <row r="21" spans="1:4" s="244" customFormat="1" ht="24.75" customHeight="1">
      <c r="A21" s="240">
        <v>955</v>
      </c>
      <c r="B21" s="254" t="s">
        <v>75</v>
      </c>
      <c r="C21" s="255">
        <f>22438200-197000+800000+587041+13850+493000-1430961+503000+2825525+2957145-984800-352930+40000+374300-217000</f>
        <v>27849370</v>
      </c>
      <c r="D21" s="256"/>
    </row>
    <row r="22" spans="1:4" s="244" customFormat="1" ht="16.5" customHeight="1">
      <c r="A22" s="257"/>
      <c r="B22" s="258"/>
      <c r="C22" s="259"/>
      <c r="D22" s="243"/>
    </row>
    <row r="23" spans="1:4" s="244" customFormat="1" ht="16.5">
      <c r="A23" s="240">
        <v>992</v>
      </c>
      <c r="B23" s="254" t="s">
        <v>76</v>
      </c>
      <c r="C23" s="260"/>
      <c r="D23" s="261">
        <f>SUM(D25:D29)</f>
        <v>10061200</v>
      </c>
    </row>
    <row r="24" spans="1:4" ht="15.75" customHeight="1">
      <c r="A24" s="245"/>
      <c r="B24" s="246" t="s">
        <v>72</v>
      </c>
      <c r="C24" s="262"/>
      <c r="D24" s="263"/>
    </row>
    <row r="25" spans="1:4" ht="19.5" customHeight="1">
      <c r="A25" s="245"/>
      <c r="B25" s="264" t="s">
        <v>77</v>
      </c>
      <c r="C25" s="265"/>
      <c r="D25" s="266">
        <v>883500</v>
      </c>
    </row>
    <row r="26" spans="1:4" ht="19.5" customHeight="1">
      <c r="A26" s="245"/>
      <c r="B26" s="264" t="s">
        <v>78</v>
      </c>
      <c r="C26" s="265"/>
      <c r="D26" s="266">
        <v>6309600</v>
      </c>
    </row>
    <row r="27" spans="1:4" ht="19.5" customHeight="1">
      <c r="A27" s="245"/>
      <c r="B27" s="264" t="s">
        <v>79</v>
      </c>
      <c r="C27" s="267"/>
      <c r="D27" s="268">
        <v>1666700</v>
      </c>
    </row>
    <row r="28" spans="1:4" ht="19.5" customHeight="1">
      <c r="A28" s="245"/>
      <c r="B28" s="269" t="s">
        <v>80</v>
      </c>
      <c r="C28" s="267"/>
      <c r="D28" s="268">
        <v>200000</v>
      </c>
    </row>
    <row r="29" spans="1:4" ht="19.5" customHeight="1">
      <c r="A29" s="245"/>
      <c r="B29" s="269" t="s">
        <v>81</v>
      </c>
      <c r="C29" s="267"/>
      <c r="D29" s="268">
        <v>1001400</v>
      </c>
    </row>
    <row r="30" spans="1:4" ht="5.25" customHeight="1" thickBot="1">
      <c r="A30" s="270"/>
      <c r="B30" s="271"/>
      <c r="C30" s="272"/>
      <c r="D30" s="273"/>
    </row>
    <row r="31" spans="1:4" s="244" customFormat="1" ht="19.5" customHeight="1" thickBot="1" thickTop="1">
      <c r="A31" s="274"/>
      <c r="B31" s="275" t="s">
        <v>82</v>
      </c>
      <c r="C31" s="276">
        <f>C21+C13+C22</f>
        <v>53834170</v>
      </c>
      <c r="D31" s="277">
        <f>D23</f>
        <v>10061200</v>
      </c>
    </row>
    <row r="32" spans="1:4" s="244" customFormat="1" ht="18.75" customHeight="1" thickBot="1" thickTop="1">
      <c r="A32" s="274"/>
      <c r="B32" s="275" t="s">
        <v>83</v>
      </c>
      <c r="C32" s="278">
        <f>D31-C31</f>
        <v>-43772970</v>
      </c>
      <c r="D32" s="279"/>
    </row>
    <row r="33" spans="1:4" ht="16.5" thickTop="1">
      <c r="A33" s="280"/>
      <c r="B33" s="281"/>
      <c r="C33" s="282"/>
      <c r="D33" s="282"/>
    </row>
    <row r="34" spans="1:4" ht="15.75">
      <c r="A34" s="280"/>
      <c r="B34" s="281"/>
      <c r="C34" s="282"/>
      <c r="D34" s="282"/>
    </row>
    <row r="35" spans="1:4" ht="15.75">
      <c r="A35" s="280"/>
      <c r="B35" s="283"/>
      <c r="C35" s="282"/>
      <c r="D35" s="282"/>
    </row>
    <row r="36" spans="1:4" ht="15.75">
      <c r="A36" s="280"/>
      <c r="B36" s="283"/>
      <c r="C36" s="282"/>
      <c r="D36" s="282"/>
    </row>
    <row r="37" spans="1:4" ht="15.75">
      <c r="A37" s="280"/>
      <c r="B37" s="283"/>
      <c r="C37" s="282"/>
      <c r="D37" s="282"/>
    </row>
    <row r="38" spans="1:4" ht="15.75">
      <c r="A38" s="280"/>
      <c r="B38" s="283"/>
      <c r="C38" s="282"/>
      <c r="D38" s="282"/>
    </row>
    <row r="39" spans="1:4" ht="12.75">
      <c r="A39" s="280"/>
      <c r="B39" s="280"/>
      <c r="C39" s="284"/>
      <c r="D39" s="284"/>
    </row>
    <row r="40" spans="1:4" ht="12.75">
      <c r="A40" s="280"/>
      <c r="B40" s="280"/>
      <c r="C40" s="284"/>
      <c r="D40" s="284"/>
    </row>
    <row r="41" spans="1:4" ht="12.75">
      <c r="A41" s="280"/>
      <c r="B41" s="280"/>
      <c r="C41" s="284"/>
      <c r="D41" s="284"/>
    </row>
    <row r="42" spans="3:4" ht="12.75">
      <c r="C42" s="285"/>
      <c r="D42" s="285"/>
    </row>
    <row r="43" spans="3:4" ht="12.75">
      <c r="C43" s="285"/>
      <c r="D43" s="285"/>
    </row>
    <row r="44" spans="3:4" ht="12.75">
      <c r="C44" s="285"/>
      <c r="D44" s="285"/>
    </row>
    <row r="45" spans="3:4" ht="12.75">
      <c r="C45" s="285"/>
      <c r="D45" s="285"/>
    </row>
    <row r="46" spans="3:4" ht="12.75">
      <c r="C46" s="285"/>
      <c r="D46" s="285"/>
    </row>
  </sheetData>
  <printOptions horizontalCentered="1"/>
  <pageMargins left="0" right="0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F5" sqref="F5"/>
    </sheetView>
  </sheetViews>
  <sheetFormatPr defaultColWidth="9.00390625" defaultRowHeight="12.75"/>
  <cols>
    <col min="1" max="1" width="5.875" style="286" customWidth="1"/>
    <col min="2" max="2" width="9.625" style="287" customWidth="1"/>
    <col min="3" max="3" width="48.875" style="288" customWidth="1"/>
    <col min="4" max="4" width="13.25390625" style="289" hidden="1" customWidth="1"/>
    <col min="5" max="5" width="10.75390625" style="302" customWidth="1"/>
    <col min="6" max="6" width="9.125" style="288" customWidth="1"/>
    <col min="7" max="7" width="10.125" style="288" customWidth="1"/>
    <col min="8" max="16384" width="9.125" style="288" customWidth="1"/>
  </cols>
  <sheetData>
    <row r="1" spans="1:5" ht="13.5">
      <c r="A1" s="286" t="s">
        <v>85</v>
      </c>
      <c r="E1" s="797" t="s">
        <v>354</v>
      </c>
    </row>
    <row r="2" ht="13.5">
      <c r="E2" s="9" t="s">
        <v>377</v>
      </c>
    </row>
    <row r="3" spans="1:5" s="292" customFormat="1" ht="12.75" customHeight="1">
      <c r="A3" s="290"/>
      <c r="B3" s="291"/>
      <c r="E3" s="232" t="s">
        <v>353</v>
      </c>
    </row>
    <row r="4" spans="1:5" s="292" customFormat="1" ht="14.25" customHeight="1">
      <c r="A4" s="290"/>
      <c r="B4" s="291"/>
      <c r="E4" s="232" t="s">
        <v>352</v>
      </c>
    </row>
    <row r="5" spans="1:5" s="292" customFormat="1" ht="28.5" customHeight="1">
      <c r="A5" s="290"/>
      <c r="B5" s="291"/>
      <c r="E5" s="232"/>
    </row>
    <row r="6" spans="1:5" s="296" customFormat="1" ht="17.25" customHeight="1">
      <c r="A6" s="293"/>
      <c r="B6" s="294"/>
      <c r="C6" s="295" t="s">
        <v>86</v>
      </c>
      <c r="E6" s="297"/>
    </row>
    <row r="7" spans="1:5" s="296" customFormat="1" ht="17.25">
      <c r="A7" s="293"/>
      <c r="B7" s="294"/>
      <c r="C7" s="295" t="s">
        <v>87</v>
      </c>
      <c r="E7" s="297"/>
    </row>
    <row r="8" spans="1:5" s="296" customFormat="1" ht="18" customHeight="1">
      <c r="A8" s="293"/>
      <c r="B8" s="294"/>
      <c r="C8" s="295" t="s">
        <v>88</v>
      </c>
      <c r="D8" s="298"/>
      <c r="E8" s="297"/>
    </row>
    <row r="9" spans="1:5" s="296" customFormat="1" ht="15.75" customHeight="1">
      <c r="A9" s="293"/>
      <c r="B9" s="294"/>
      <c r="C9" s="295" t="s">
        <v>89</v>
      </c>
      <c r="D9" s="298"/>
      <c r="E9" s="297"/>
    </row>
    <row r="10" spans="1:7" ht="12.75" customHeight="1" thickBot="1">
      <c r="A10" s="286" t="s">
        <v>90</v>
      </c>
      <c r="C10" s="299"/>
      <c r="E10" s="300"/>
      <c r="G10" s="300" t="s">
        <v>22</v>
      </c>
    </row>
    <row r="11" ht="8.25" customHeight="1" hidden="1">
      <c r="B11" s="301"/>
    </row>
    <row r="12" spans="1:7" s="303" customFormat="1" ht="45" customHeight="1" thickTop="1">
      <c r="A12" s="727" t="s">
        <v>91</v>
      </c>
      <c r="B12" s="728" t="s">
        <v>92</v>
      </c>
      <c r="C12" s="729" t="s">
        <v>68</v>
      </c>
      <c r="D12" s="730" t="s">
        <v>93</v>
      </c>
      <c r="E12" s="731" t="s">
        <v>94</v>
      </c>
      <c r="F12" s="732" t="s">
        <v>95</v>
      </c>
      <c r="G12" s="733" t="s">
        <v>96</v>
      </c>
    </row>
    <row r="13" spans="1:7" s="309" customFormat="1" ht="12.75" customHeight="1" thickBot="1">
      <c r="A13" s="734">
        <v>1</v>
      </c>
      <c r="B13" s="304">
        <v>2</v>
      </c>
      <c r="C13" s="305">
        <v>3</v>
      </c>
      <c r="D13" s="306">
        <v>3</v>
      </c>
      <c r="E13" s="307">
        <v>4</v>
      </c>
      <c r="F13" s="308">
        <v>5</v>
      </c>
      <c r="G13" s="735">
        <v>6</v>
      </c>
    </row>
    <row r="14" spans="1:7" s="315" customFormat="1" ht="22.5" customHeight="1" thickBot="1" thickTop="1">
      <c r="A14" s="736" t="s">
        <v>97</v>
      </c>
      <c r="B14" s="310"/>
      <c r="C14" s="311" t="s">
        <v>98</v>
      </c>
      <c r="D14" s="312"/>
      <c r="E14" s="313">
        <v>1263052</v>
      </c>
      <c r="F14" s="314"/>
      <c r="G14" s="737">
        <f>E14+F14</f>
        <v>1263052</v>
      </c>
    </row>
    <row r="15" spans="1:7" s="320" customFormat="1" ht="24.75" customHeight="1" thickBot="1" thickTop="1">
      <c r="A15" s="736" t="s">
        <v>99</v>
      </c>
      <c r="B15" s="316" t="s">
        <v>100</v>
      </c>
      <c r="C15" s="317" t="s">
        <v>101</v>
      </c>
      <c r="D15" s="318">
        <f>SUM(D16:D17)</f>
        <v>629047</v>
      </c>
      <c r="E15" s="319">
        <f>SUM(E16:E18)</f>
        <v>1136948</v>
      </c>
      <c r="F15" s="314">
        <f>SUM(F16:F18)</f>
        <v>0</v>
      </c>
      <c r="G15" s="738">
        <f>SUM(G16:G18)</f>
        <v>1136948</v>
      </c>
    </row>
    <row r="16" spans="1:7" s="292" customFormat="1" ht="29.25" customHeight="1" thickTop="1">
      <c r="A16" s="739"/>
      <c r="B16" s="321" t="s">
        <v>102</v>
      </c>
      <c r="C16" s="322" t="s">
        <v>103</v>
      </c>
      <c r="D16" s="323">
        <v>594047</v>
      </c>
      <c r="E16" s="324">
        <v>7000</v>
      </c>
      <c r="F16" s="325"/>
      <c r="G16" s="740">
        <f>E16+F16</f>
        <v>7000</v>
      </c>
    </row>
    <row r="17" spans="1:7" s="292" customFormat="1" ht="17.25" customHeight="1">
      <c r="A17" s="739"/>
      <c r="B17" s="321" t="s">
        <v>104</v>
      </c>
      <c r="C17" s="326" t="s">
        <v>105</v>
      </c>
      <c r="D17" s="323">
        <v>35000</v>
      </c>
      <c r="E17" s="324">
        <v>1109948</v>
      </c>
      <c r="F17" s="327"/>
      <c r="G17" s="741">
        <f>E17+F17</f>
        <v>1109948</v>
      </c>
    </row>
    <row r="18" spans="1:7" s="292" customFormat="1" ht="17.25" customHeight="1" thickBot="1">
      <c r="A18" s="739"/>
      <c r="B18" s="328" t="s">
        <v>54</v>
      </c>
      <c r="C18" s="329" t="s">
        <v>55</v>
      </c>
      <c r="D18" s="330"/>
      <c r="E18" s="331">
        <v>20000</v>
      </c>
      <c r="F18" s="325"/>
      <c r="G18" s="740">
        <f>E18+F18</f>
        <v>20000</v>
      </c>
    </row>
    <row r="19" spans="1:7" s="320" customFormat="1" ht="23.25" customHeight="1" thickBot="1" thickTop="1">
      <c r="A19" s="742" t="s">
        <v>106</v>
      </c>
      <c r="B19" s="332"/>
      <c r="C19" s="311" t="s">
        <v>107</v>
      </c>
      <c r="D19" s="313"/>
      <c r="E19" s="319">
        <f>E14+E15</f>
        <v>2400000</v>
      </c>
      <c r="F19" s="319">
        <f>F14+F15</f>
        <v>0</v>
      </c>
      <c r="G19" s="743">
        <f>G14+G15</f>
        <v>2400000</v>
      </c>
    </row>
    <row r="20" spans="1:7" s="320" customFormat="1" ht="25.5" customHeight="1" thickBot="1" thickTop="1">
      <c r="A20" s="744" t="s">
        <v>108</v>
      </c>
      <c r="B20" s="316" t="s">
        <v>100</v>
      </c>
      <c r="C20" s="317" t="s">
        <v>109</v>
      </c>
      <c r="D20" s="318" t="e">
        <f>D21+D32+#REF!+D45</f>
        <v>#REF!</v>
      </c>
      <c r="E20" s="319">
        <f>E21+E32+E45+E62</f>
        <v>2024000</v>
      </c>
      <c r="F20" s="319">
        <f>F21+F32+F45+F62</f>
        <v>31000</v>
      </c>
      <c r="G20" s="743">
        <f>G21+G32+G45+G62</f>
        <v>2055000</v>
      </c>
    </row>
    <row r="21" spans="1:7" s="338" customFormat="1" ht="21.75" customHeight="1" thickTop="1">
      <c r="A21" s="745" t="s">
        <v>110</v>
      </c>
      <c r="B21" s="333"/>
      <c r="C21" s="334" t="s">
        <v>111</v>
      </c>
      <c r="D21" s="335">
        <f>SUM(D26:D30)</f>
        <v>113000</v>
      </c>
      <c r="E21" s="336">
        <f>E22+E23+E27+E30+E31</f>
        <v>142000</v>
      </c>
      <c r="F21" s="337"/>
      <c r="G21" s="746">
        <f>G22+G23+G27+G30+G31</f>
        <v>142000</v>
      </c>
    </row>
    <row r="22" spans="1:7" s="338" customFormat="1" ht="27" customHeight="1">
      <c r="A22" s="747"/>
      <c r="B22" s="339">
        <v>2440</v>
      </c>
      <c r="C22" s="340" t="s">
        <v>112</v>
      </c>
      <c r="D22" s="341"/>
      <c r="E22" s="342">
        <v>3000</v>
      </c>
      <c r="F22" s="343"/>
      <c r="G22" s="748">
        <f>E22+F22</f>
        <v>3000</v>
      </c>
    </row>
    <row r="23" spans="1:7" s="338" customFormat="1" ht="30" customHeight="1">
      <c r="A23" s="747"/>
      <c r="B23" s="344">
        <v>2450</v>
      </c>
      <c r="C23" s="322" t="s">
        <v>113</v>
      </c>
      <c r="D23" s="345"/>
      <c r="E23" s="323">
        <v>60000</v>
      </c>
      <c r="F23" s="327"/>
      <c r="G23" s="748">
        <f aca="true" t="shared" si="0" ref="G23:G31">E23+F23</f>
        <v>60000</v>
      </c>
    </row>
    <row r="24" spans="1:7" s="338" customFormat="1" ht="13.5" customHeight="1" hidden="1">
      <c r="A24" s="747"/>
      <c r="B24" s="346"/>
      <c r="C24" s="347" t="s">
        <v>72</v>
      </c>
      <c r="D24" s="335"/>
      <c r="E24" s="330"/>
      <c r="F24" s="337"/>
      <c r="G24" s="748">
        <f t="shared" si="0"/>
        <v>0</v>
      </c>
    </row>
    <row r="25" spans="1:7" s="338" customFormat="1" ht="37.5" customHeight="1" hidden="1">
      <c r="A25" s="747"/>
      <c r="B25" s="346"/>
      <c r="C25" s="348" t="s">
        <v>114</v>
      </c>
      <c r="D25" s="335"/>
      <c r="E25" s="349">
        <v>15000</v>
      </c>
      <c r="F25" s="337"/>
      <c r="G25" s="748">
        <f t="shared" si="0"/>
        <v>15000</v>
      </c>
    </row>
    <row r="26" spans="1:7" s="338" customFormat="1" ht="40.5" hidden="1">
      <c r="A26" s="747"/>
      <c r="B26" s="346"/>
      <c r="C26" s="350" t="s">
        <v>115</v>
      </c>
      <c r="D26" s="351">
        <v>50000</v>
      </c>
      <c r="E26" s="349">
        <v>15000</v>
      </c>
      <c r="F26" s="337"/>
      <c r="G26" s="748">
        <f t="shared" si="0"/>
        <v>15000</v>
      </c>
    </row>
    <row r="27" spans="1:7" s="292" customFormat="1" ht="16.5" customHeight="1">
      <c r="A27" s="749"/>
      <c r="B27" s="352" t="s">
        <v>56</v>
      </c>
      <c r="C27" s="353" t="s">
        <v>16</v>
      </c>
      <c r="D27" s="354">
        <v>37600</v>
      </c>
      <c r="E27" s="342">
        <v>46000</v>
      </c>
      <c r="F27" s="325"/>
      <c r="G27" s="748">
        <f t="shared" si="0"/>
        <v>46000</v>
      </c>
    </row>
    <row r="28" spans="1:7" s="292" customFormat="1" ht="24.75" customHeight="1" hidden="1">
      <c r="A28" s="749"/>
      <c r="B28" s="355"/>
      <c r="C28" s="356" t="s">
        <v>116</v>
      </c>
      <c r="D28" s="357"/>
      <c r="E28" s="358">
        <v>8000</v>
      </c>
      <c r="F28" s="325"/>
      <c r="G28" s="748">
        <f t="shared" si="0"/>
        <v>8000</v>
      </c>
    </row>
    <row r="29" spans="1:7" s="292" customFormat="1" ht="27" hidden="1">
      <c r="A29" s="749"/>
      <c r="B29" s="328"/>
      <c r="C29" s="359" t="s">
        <v>117</v>
      </c>
      <c r="D29" s="351"/>
      <c r="E29" s="349"/>
      <c r="F29" s="325"/>
      <c r="G29" s="748">
        <f t="shared" si="0"/>
        <v>0</v>
      </c>
    </row>
    <row r="30" spans="1:7" s="292" customFormat="1" ht="17.25" customHeight="1">
      <c r="A30" s="749"/>
      <c r="B30" s="321" t="s">
        <v>53</v>
      </c>
      <c r="C30" s="326" t="s">
        <v>13</v>
      </c>
      <c r="D30" s="360">
        <v>25400</v>
      </c>
      <c r="E30" s="323">
        <v>28000</v>
      </c>
      <c r="F30" s="343"/>
      <c r="G30" s="748">
        <f t="shared" si="0"/>
        <v>28000</v>
      </c>
    </row>
    <row r="31" spans="1:7" s="292" customFormat="1" ht="31.5" customHeight="1">
      <c r="A31" s="749"/>
      <c r="B31" s="328" t="s">
        <v>118</v>
      </c>
      <c r="C31" s="361" t="s">
        <v>119</v>
      </c>
      <c r="D31" s="362"/>
      <c r="E31" s="363">
        <v>5000</v>
      </c>
      <c r="F31" s="343"/>
      <c r="G31" s="748">
        <f t="shared" si="0"/>
        <v>5000</v>
      </c>
    </row>
    <row r="32" spans="1:7" s="338" customFormat="1" ht="31.5" customHeight="1">
      <c r="A32" s="750" t="s">
        <v>120</v>
      </c>
      <c r="B32" s="364"/>
      <c r="C32" s="365" t="s">
        <v>121</v>
      </c>
      <c r="D32" s="345">
        <f>SUM(D34:D43)</f>
        <v>393000</v>
      </c>
      <c r="E32" s="366">
        <f>E33+E34+E44</f>
        <v>736000</v>
      </c>
      <c r="F32" s="367">
        <f>SUM(F34:F44)</f>
        <v>21000</v>
      </c>
      <c r="G32" s="751">
        <f>G34+G44</f>
        <v>757000</v>
      </c>
    </row>
    <row r="33" spans="1:7" s="338" customFormat="1" ht="39.75" customHeight="1" hidden="1">
      <c r="A33" s="752"/>
      <c r="B33" s="346">
        <v>2450</v>
      </c>
      <c r="C33" s="340" t="s">
        <v>122</v>
      </c>
      <c r="D33" s="354">
        <v>0</v>
      </c>
      <c r="E33" s="342">
        <v>0</v>
      </c>
      <c r="F33" s="337"/>
      <c r="G33" s="746"/>
    </row>
    <row r="34" spans="1:7" s="292" customFormat="1" ht="18" customHeight="1">
      <c r="A34" s="753"/>
      <c r="B34" s="321" t="s">
        <v>53</v>
      </c>
      <c r="C34" s="326" t="s">
        <v>13</v>
      </c>
      <c r="D34" s="360">
        <v>234000</v>
      </c>
      <c r="E34" s="323">
        <v>736000</v>
      </c>
      <c r="F34" s="327">
        <v>21000</v>
      </c>
      <c r="G34" s="741">
        <f>E34+F34</f>
        <v>757000</v>
      </c>
    </row>
    <row r="35" spans="1:7" s="292" customFormat="1" ht="12" customHeight="1" hidden="1">
      <c r="A35" s="754"/>
      <c r="B35" s="328"/>
      <c r="C35" s="347" t="s">
        <v>72</v>
      </c>
      <c r="D35" s="351"/>
      <c r="E35" s="330"/>
      <c r="F35" s="325"/>
      <c r="G35" s="740">
        <f aca="true" t="shared" si="1" ref="G35:G44">E35+F35</f>
        <v>0</v>
      </c>
    </row>
    <row r="36" spans="1:7" s="292" customFormat="1" ht="24.75" customHeight="1" hidden="1">
      <c r="A36" s="755"/>
      <c r="B36" s="368"/>
      <c r="C36" s="369" t="s">
        <v>123</v>
      </c>
      <c r="D36" s="370">
        <v>60000</v>
      </c>
      <c r="E36" s="349">
        <v>80000</v>
      </c>
      <c r="F36" s="325"/>
      <c r="G36" s="740">
        <f t="shared" si="1"/>
        <v>80000</v>
      </c>
    </row>
    <row r="37" spans="1:7" s="292" customFormat="1" ht="26.25" customHeight="1" hidden="1">
      <c r="A37" s="755"/>
      <c r="B37" s="368"/>
      <c r="C37" s="369" t="s">
        <v>124</v>
      </c>
      <c r="D37" s="370">
        <v>20000</v>
      </c>
      <c r="E37" s="349">
        <v>25000</v>
      </c>
      <c r="F37" s="325"/>
      <c r="G37" s="740">
        <f t="shared" si="1"/>
        <v>25000</v>
      </c>
    </row>
    <row r="38" spans="1:7" s="292" customFormat="1" ht="23.25" customHeight="1" hidden="1">
      <c r="A38" s="755"/>
      <c r="B38" s="368"/>
      <c r="C38" s="369" t="s">
        <v>125</v>
      </c>
      <c r="D38" s="371">
        <v>20000</v>
      </c>
      <c r="E38" s="349">
        <v>15000</v>
      </c>
      <c r="F38" s="325"/>
      <c r="G38" s="740">
        <f t="shared" si="1"/>
        <v>15000</v>
      </c>
    </row>
    <row r="39" spans="1:7" s="292" customFormat="1" ht="16.5" customHeight="1" hidden="1">
      <c r="A39" s="755"/>
      <c r="B39" s="368"/>
      <c r="C39" s="369" t="s">
        <v>126</v>
      </c>
      <c r="D39" s="372">
        <v>20000</v>
      </c>
      <c r="E39" s="349">
        <v>25000</v>
      </c>
      <c r="F39" s="325"/>
      <c r="G39" s="740">
        <f t="shared" si="1"/>
        <v>25000</v>
      </c>
    </row>
    <row r="40" spans="1:7" s="292" customFormat="1" ht="15.75" customHeight="1" hidden="1">
      <c r="A40" s="755"/>
      <c r="B40" s="368"/>
      <c r="C40" s="369" t="s">
        <v>127</v>
      </c>
      <c r="D40" s="370">
        <v>14000</v>
      </c>
      <c r="E40" s="349">
        <v>11000</v>
      </c>
      <c r="F40" s="325"/>
      <c r="G40" s="740">
        <f t="shared" si="1"/>
        <v>11000</v>
      </c>
    </row>
    <row r="41" spans="1:7" s="292" customFormat="1" ht="27" customHeight="1" hidden="1">
      <c r="A41" s="756"/>
      <c r="B41" s="373"/>
      <c r="C41" s="374" t="s">
        <v>128</v>
      </c>
      <c r="D41" s="375">
        <v>20000</v>
      </c>
      <c r="E41" s="358">
        <v>20000</v>
      </c>
      <c r="F41" s="325"/>
      <c r="G41" s="740">
        <f t="shared" si="1"/>
        <v>20000</v>
      </c>
    </row>
    <row r="42" spans="1:7" s="292" customFormat="1" ht="30" customHeight="1" hidden="1">
      <c r="A42" s="755"/>
      <c r="B42" s="368"/>
      <c r="C42" s="376" t="s">
        <v>129</v>
      </c>
      <c r="D42" s="377"/>
      <c r="E42" s="349">
        <v>30000</v>
      </c>
      <c r="F42" s="325"/>
      <c r="G42" s="740">
        <f t="shared" si="1"/>
        <v>30000</v>
      </c>
    </row>
    <row r="43" spans="1:7" s="292" customFormat="1" ht="27" customHeight="1" hidden="1">
      <c r="A43" s="755"/>
      <c r="B43" s="368"/>
      <c r="C43" s="369" t="s">
        <v>130</v>
      </c>
      <c r="D43" s="378">
        <v>5000</v>
      </c>
      <c r="E43" s="349">
        <v>10000</v>
      </c>
      <c r="F43" s="325"/>
      <c r="G43" s="740">
        <f t="shared" si="1"/>
        <v>10000</v>
      </c>
    </row>
    <row r="44" spans="1:7" s="292" customFormat="1" ht="26.25" customHeight="1" hidden="1">
      <c r="A44" s="757"/>
      <c r="B44" s="321" t="s">
        <v>131</v>
      </c>
      <c r="C44" s="379" t="s">
        <v>132</v>
      </c>
      <c r="D44" s="380"/>
      <c r="E44" s="323">
        <v>0</v>
      </c>
      <c r="F44" s="327"/>
      <c r="G44" s="741">
        <f t="shared" si="1"/>
        <v>0</v>
      </c>
    </row>
    <row r="45" spans="1:7" s="338" customFormat="1" ht="21" customHeight="1">
      <c r="A45" s="745" t="s">
        <v>133</v>
      </c>
      <c r="B45" s="381"/>
      <c r="C45" s="382" t="s">
        <v>134</v>
      </c>
      <c r="D45" s="383">
        <f>SUM(D51:D55)</f>
        <v>270000</v>
      </c>
      <c r="E45" s="384">
        <f>E46+E50+E51+E55</f>
        <v>470000</v>
      </c>
      <c r="F45" s="337">
        <f>F46+F50+F51+F55</f>
        <v>10000</v>
      </c>
      <c r="G45" s="746">
        <f>G46+G50+G51+G55</f>
        <v>480000</v>
      </c>
    </row>
    <row r="46" spans="1:7" s="338" customFormat="1" ht="39.75" customHeight="1">
      <c r="A46" s="752"/>
      <c r="B46" s="346">
        <v>2450</v>
      </c>
      <c r="C46" s="340" t="s">
        <v>135</v>
      </c>
      <c r="D46" s="360">
        <v>0</v>
      </c>
      <c r="E46" s="323">
        <v>110000</v>
      </c>
      <c r="F46" s="327">
        <v>10000</v>
      </c>
      <c r="G46" s="741">
        <f>E46+F46</f>
        <v>120000</v>
      </c>
    </row>
    <row r="47" spans="1:7" s="338" customFormat="1" ht="25.5" customHeight="1" hidden="1">
      <c r="A47" s="747"/>
      <c r="B47" s="346"/>
      <c r="C47" s="385" t="s">
        <v>136</v>
      </c>
      <c r="D47" s="354"/>
      <c r="E47" s="386">
        <v>80000</v>
      </c>
      <c r="F47" s="325"/>
      <c r="G47" s="741">
        <f aca="true" t="shared" si="2" ref="G47:G55">E47+F47</f>
        <v>80000</v>
      </c>
    </row>
    <row r="48" spans="1:7" s="338" customFormat="1" ht="17.25" customHeight="1" hidden="1">
      <c r="A48" s="747"/>
      <c r="B48" s="346"/>
      <c r="C48" s="385" t="s">
        <v>137</v>
      </c>
      <c r="D48" s="354"/>
      <c r="E48" s="386">
        <v>50000</v>
      </c>
      <c r="F48" s="325"/>
      <c r="G48" s="741">
        <f t="shared" si="2"/>
        <v>50000</v>
      </c>
    </row>
    <row r="49" spans="1:7" s="338" customFormat="1" ht="16.5" customHeight="1" hidden="1">
      <c r="A49" s="747"/>
      <c r="B49" s="346"/>
      <c r="C49" s="385" t="s">
        <v>138</v>
      </c>
      <c r="D49" s="354"/>
      <c r="E49" s="386">
        <v>70000</v>
      </c>
      <c r="F49" s="325"/>
      <c r="G49" s="741">
        <f t="shared" si="2"/>
        <v>70000</v>
      </c>
    </row>
    <row r="50" spans="1:7" s="338" customFormat="1" ht="17.25" customHeight="1" hidden="1">
      <c r="A50" s="747"/>
      <c r="B50" s="352" t="s">
        <v>56</v>
      </c>
      <c r="C50" s="353" t="s">
        <v>16</v>
      </c>
      <c r="D50" s="354"/>
      <c r="E50" s="342">
        <v>0</v>
      </c>
      <c r="F50" s="325"/>
      <c r="G50" s="741">
        <f t="shared" si="2"/>
        <v>0</v>
      </c>
    </row>
    <row r="51" spans="1:7" s="338" customFormat="1" ht="17.25" customHeight="1">
      <c r="A51" s="754"/>
      <c r="B51" s="352" t="s">
        <v>53</v>
      </c>
      <c r="C51" s="322" t="s">
        <v>13</v>
      </c>
      <c r="D51" s="354">
        <v>70000</v>
      </c>
      <c r="E51" s="324">
        <v>60000</v>
      </c>
      <c r="F51" s="327"/>
      <c r="G51" s="741">
        <f t="shared" si="2"/>
        <v>60000</v>
      </c>
    </row>
    <row r="52" spans="1:7" s="338" customFormat="1" ht="13.5" customHeight="1" hidden="1">
      <c r="A52" s="754"/>
      <c r="B52" s="387"/>
      <c r="C52" s="347" t="s">
        <v>72</v>
      </c>
      <c r="D52" s="351"/>
      <c r="E52" s="330"/>
      <c r="F52" s="337"/>
      <c r="G52" s="741">
        <f t="shared" si="2"/>
        <v>0</v>
      </c>
    </row>
    <row r="53" spans="1:7" s="338" customFormat="1" ht="27" customHeight="1" hidden="1">
      <c r="A53" s="754"/>
      <c r="B53" s="387"/>
      <c r="C53" s="369" t="s">
        <v>139</v>
      </c>
      <c r="D53" s="351"/>
      <c r="E53" s="349">
        <v>5000</v>
      </c>
      <c r="F53" s="337"/>
      <c r="G53" s="741">
        <f t="shared" si="2"/>
        <v>5000</v>
      </c>
    </row>
    <row r="54" spans="1:7" s="338" customFormat="1" ht="40.5" hidden="1">
      <c r="A54" s="754"/>
      <c r="B54" s="387"/>
      <c r="C54" s="374" t="s">
        <v>140</v>
      </c>
      <c r="D54" s="357"/>
      <c r="E54" s="358">
        <v>50000</v>
      </c>
      <c r="F54" s="337"/>
      <c r="G54" s="741">
        <f t="shared" si="2"/>
        <v>50000</v>
      </c>
    </row>
    <row r="55" spans="1:7" s="338" customFormat="1" ht="40.5" customHeight="1">
      <c r="A55" s="758"/>
      <c r="B55" s="321" t="s">
        <v>141</v>
      </c>
      <c r="C55" s="388" t="s">
        <v>142</v>
      </c>
      <c r="D55" s="357">
        <v>200000</v>
      </c>
      <c r="E55" s="363">
        <v>300000</v>
      </c>
      <c r="F55" s="389"/>
      <c r="G55" s="741">
        <f t="shared" si="2"/>
        <v>300000</v>
      </c>
    </row>
    <row r="56" spans="1:7" s="338" customFormat="1" ht="12" customHeight="1" hidden="1">
      <c r="A56" s="754"/>
      <c r="B56" s="368"/>
      <c r="C56" s="390" t="s">
        <v>72</v>
      </c>
      <c r="D56" s="391"/>
      <c r="E56" s="349"/>
      <c r="F56" s="337"/>
      <c r="G56" s="746"/>
    </row>
    <row r="57" spans="1:7" s="338" customFormat="1" ht="15" customHeight="1" hidden="1">
      <c r="A57" s="754"/>
      <c r="B57" s="368"/>
      <c r="C57" s="369" t="s">
        <v>143</v>
      </c>
      <c r="D57" s="392">
        <v>50000</v>
      </c>
      <c r="E57" s="349"/>
      <c r="F57" s="337"/>
      <c r="G57" s="746"/>
    </row>
    <row r="58" spans="1:7" s="338" customFormat="1" ht="18" customHeight="1" hidden="1">
      <c r="A58" s="754"/>
      <c r="B58" s="368"/>
      <c r="C58" s="369" t="s">
        <v>144</v>
      </c>
      <c r="D58" s="393">
        <v>40000</v>
      </c>
      <c r="E58" s="349"/>
      <c r="F58" s="337"/>
      <c r="G58" s="746"/>
    </row>
    <row r="59" spans="1:7" s="338" customFormat="1" ht="18" customHeight="1" hidden="1">
      <c r="A59" s="754"/>
      <c r="B59" s="368"/>
      <c r="C59" s="369" t="s">
        <v>145</v>
      </c>
      <c r="D59" s="393">
        <v>40000</v>
      </c>
      <c r="E59" s="349"/>
      <c r="F59" s="337"/>
      <c r="G59" s="746"/>
    </row>
    <row r="60" spans="1:7" s="338" customFormat="1" ht="18" customHeight="1" hidden="1">
      <c r="A60" s="754"/>
      <c r="B60" s="368"/>
      <c r="C60" s="369" t="s">
        <v>146</v>
      </c>
      <c r="D60" s="393">
        <v>40000</v>
      </c>
      <c r="E60" s="349"/>
      <c r="F60" s="337"/>
      <c r="G60" s="746"/>
    </row>
    <row r="61" spans="1:7" s="338" customFormat="1" ht="18.75" customHeight="1" hidden="1">
      <c r="A61" s="754"/>
      <c r="B61" s="373"/>
      <c r="C61" s="374" t="s">
        <v>147</v>
      </c>
      <c r="D61" s="394"/>
      <c r="E61" s="358"/>
      <c r="F61" s="337"/>
      <c r="G61" s="746"/>
    </row>
    <row r="62" spans="1:7" s="338" customFormat="1" ht="24" customHeight="1">
      <c r="A62" s="750" t="s">
        <v>148</v>
      </c>
      <c r="B62" s="364"/>
      <c r="C62" s="395" t="s">
        <v>149</v>
      </c>
      <c r="D62" s="345">
        <f>SUM(D63:D82)</f>
        <v>793000</v>
      </c>
      <c r="E62" s="366">
        <f>E63+E64+E70+E80+E81+E82</f>
        <v>676000</v>
      </c>
      <c r="F62" s="367"/>
      <c r="G62" s="751">
        <f>G63+G64+G70+G80+G81+G82</f>
        <v>676000</v>
      </c>
    </row>
    <row r="63" spans="1:7" s="338" customFormat="1" ht="40.5" customHeight="1">
      <c r="A63" s="752"/>
      <c r="B63" s="396">
        <v>2450</v>
      </c>
      <c r="C63" s="322" t="s">
        <v>150</v>
      </c>
      <c r="D63" s="360">
        <v>65000</v>
      </c>
      <c r="E63" s="323">
        <v>19000</v>
      </c>
      <c r="F63" s="325"/>
      <c r="G63" s="740">
        <f>E63+F63</f>
        <v>19000</v>
      </c>
    </row>
    <row r="64" spans="1:7" s="338" customFormat="1" ht="15.75" customHeight="1">
      <c r="A64" s="747"/>
      <c r="B64" s="328" t="s">
        <v>56</v>
      </c>
      <c r="C64" s="329" t="s">
        <v>16</v>
      </c>
      <c r="D64" s="351">
        <v>49000</v>
      </c>
      <c r="E64" s="330">
        <v>58000</v>
      </c>
      <c r="F64" s="327"/>
      <c r="G64" s="741">
        <f aca="true" t="shared" si="3" ref="G64:G82">E64+F64</f>
        <v>58000</v>
      </c>
    </row>
    <row r="65" spans="1:7" s="338" customFormat="1" ht="14.25" customHeight="1" hidden="1">
      <c r="A65" s="747"/>
      <c r="B65" s="328"/>
      <c r="C65" s="347" t="s">
        <v>72</v>
      </c>
      <c r="D65" s="351"/>
      <c r="E65" s="330"/>
      <c r="F65" s="327"/>
      <c r="G65" s="741">
        <f t="shared" si="3"/>
        <v>0</v>
      </c>
    </row>
    <row r="66" spans="1:7" s="338" customFormat="1" ht="24.75" customHeight="1" hidden="1">
      <c r="A66" s="747"/>
      <c r="B66" s="368"/>
      <c r="C66" s="359" t="s">
        <v>151</v>
      </c>
      <c r="D66" s="391"/>
      <c r="E66" s="349">
        <v>10000</v>
      </c>
      <c r="F66" s="327"/>
      <c r="G66" s="741">
        <f t="shared" si="3"/>
        <v>10000</v>
      </c>
    </row>
    <row r="67" spans="1:7" s="338" customFormat="1" ht="15.75" customHeight="1" hidden="1">
      <c r="A67" s="747"/>
      <c r="B67" s="368"/>
      <c r="C67" s="397" t="s">
        <v>152</v>
      </c>
      <c r="D67" s="391"/>
      <c r="E67" s="349">
        <v>6000</v>
      </c>
      <c r="F67" s="327"/>
      <c r="G67" s="741">
        <f t="shared" si="3"/>
        <v>6000</v>
      </c>
    </row>
    <row r="68" spans="1:7" s="338" customFormat="1" ht="24" customHeight="1" hidden="1">
      <c r="A68" s="747"/>
      <c r="B68" s="368"/>
      <c r="C68" s="359" t="s">
        <v>153</v>
      </c>
      <c r="D68" s="391"/>
      <c r="E68" s="349">
        <v>3000</v>
      </c>
      <c r="F68" s="327"/>
      <c r="G68" s="741">
        <f t="shared" si="3"/>
        <v>3000</v>
      </c>
    </row>
    <row r="69" spans="1:7" s="338" customFormat="1" ht="37.5" customHeight="1" hidden="1">
      <c r="A69" s="745"/>
      <c r="B69" s="373"/>
      <c r="C69" s="374" t="s">
        <v>154</v>
      </c>
      <c r="D69" s="398"/>
      <c r="E69" s="358">
        <v>5000</v>
      </c>
      <c r="F69" s="327"/>
      <c r="G69" s="741">
        <f t="shared" si="3"/>
        <v>5000</v>
      </c>
    </row>
    <row r="70" spans="1:7" s="338" customFormat="1" ht="16.5" customHeight="1">
      <c r="A70" s="747"/>
      <c r="B70" s="321" t="s">
        <v>53</v>
      </c>
      <c r="C70" s="322" t="s">
        <v>13</v>
      </c>
      <c r="D70" s="360">
        <v>349000</v>
      </c>
      <c r="E70" s="399">
        <v>284000</v>
      </c>
      <c r="F70" s="327"/>
      <c r="G70" s="741">
        <f t="shared" si="3"/>
        <v>284000</v>
      </c>
    </row>
    <row r="71" spans="1:7" s="338" customFormat="1" ht="10.5" customHeight="1" hidden="1">
      <c r="A71" s="747"/>
      <c r="B71" s="328"/>
      <c r="C71" s="347" t="s">
        <v>72</v>
      </c>
      <c r="D71" s="351"/>
      <c r="E71" s="330"/>
      <c r="F71" s="367"/>
      <c r="G71" s="741">
        <f t="shared" si="3"/>
        <v>0</v>
      </c>
    </row>
    <row r="72" spans="1:7" s="338" customFormat="1" ht="14.25" customHeight="1" hidden="1">
      <c r="A72" s="747"/>
      <c r="B72" s="328"/>
      <c r="C72" s="369" t="s">
        <v>155</v>
      </c>
      <c r="D72" s="391"/>
      <c r="E72" s="349">
        <v>10000</v>
      </c>
      <c r="F72" s="367"/>
      <c r="G72" s="741">
        <f t="shared" si="3"/>
        <v>10000</v>
      </c>
    </row>
    <row r="73" spans="1:7" s="338" customFormat="1" ht="14.25" customHeight="1" hidden="1">
      <c r="A73" s="747"/>
      <c r="B73" s="328"/>
      <c r="C73" s="369" t="s">
        <v>156</v>
      </c>
      <c r="D73" s="391"/>
      <c r="E73" s="349">
        <v>4000</v>
      </c>
      <c r="F73" s="367"/>
      <c r="G73" s="741">
        <f t="shared" si="3"/>
        <v>4000</v>
      </c>
    </row>
    <row r="74" spans="1:7" s="338" customFormat="1" ht="27" hidden="1">
      <c r="A74" s="747"/>
      <c r="B74" s="328"/>
      <c r="C74" s="369" t="s">
        <v>157</v>
      </c>
      <c r="D74" s="391"/>
      <c r="E74" s="349">
        <v>2000</v>
      </c>
      <c r="F74" s="367"/>
      <c r="G74" s="741">
        <f t="shared" si="3"/>
        <v>2000</v>
      </c>
    </row>
    <row r="75" spans="1:7" s="338" customFormat="1" ht="13.5" customHeight="1" hidden="1">
      <c r="A75" s="747"/>
      <c r="B75" s="328"/>
      <c r="C75" s="369" t="s">
        <v>158</v>
      </c>
      <c r="D75" s="391"/>
      <c r="E75" s="349">
        <v>10000</v>
      </c>
      <c r="F75" s="367"/>
      <c r="G75" s="741">
        <f t="shared" si="3"/>
        <v>10000</v>
      </c>
    </row>
    <row r="76" spans="1:7" s="338" customFormat="1" ht="25.5" customHeight="1" hidden="1">
      <c r="A76" s="747"/>
      <c r="B76" s="328"/>
      <c r="C76" s="369" t="s">
        <v>159</v>
      </c>
      <c r="D76" s="391"/>
      <c r="E76" s="349">
        <v>100000</v>
      </c>
      <c r="F76" s="367"/>
      <c r="G76" s="741">
        <f t="shared" si="3"/>
        <v>100000</v>
      </c>
    </row>
    <row r="77" spans="1:7" s="338" customFormat="1" ht="54" hidden="1">
      <c r="A77" s="747"/>
      <c r="B77" s="328"/>
      <c r="C77" s="376" t="s">
        <v>368</v>
      </c>
      <c r="D77" s="391"/>
      <c r="E77" s="349">
        <v>10000</v>
      </c>
      <c r="F77" s="367"/>
      <c r="G77" s="741">
        <f t="shared" si="3"/>
        <v>10000</v>
      </c>
    </row>
    <row r="78" spans="1:7" s="338" customFormat="1" ht="36.75" customHeight="1" hidden="1">
      <c r="A78" s="747"/>
      <c r="B78" s="328"/>
      <c r="C78" s="376" t="s">
        <v>160</v>
      </c>
      <c r="D78" s="391"/>
      <c r="E78" s="349">
        <v>17000</v>
      </c>
      <c r="F78" s="367"/>
      <c r="G78" s="741">
        <f t="shared" si="3"/>
        <v>17000</v>
      </c>
    </row>
    <row r="79" spans="1:7" s="338" customFormat="1" ht="27" hidden="1">
      <c r="A79" s="745"/>
      <c r="B79" s="355"/>
      <c r="C79" s="374" t="s">
        <v>161</v>
      </c>
      <c r="D79" s="398"/>
      <c r="E79" s="358">
        <v>5000</v>
      </c>
      <c r="F79" s="367"/>
      <c r="G79" s="741">
        <f t="shared" si="3"/>
        <v>5000</v>
      </c>
    </row>
    <row r="80" spans="1:7" s="292" customFormat="1" ht="31.5" customHeight="1">
      <c r="A80" s="747"/>
      <c r="B80" s="328" t="s">
        <v>131</v>
      </c>
      <c r="C80" s="400" t="s">
        <v>162</v>
      </c>
      <c r="D80" s="351">
        <v>110000</v>
      </c>
      <c r="E80" s="330">
        <v>200000</v>
      </c>
      <c r="F80" s="327"/>
      <c r="G80" s="741">
        <f t="shared" si="3"/>
        <v>200000</v>
      </c>
    </row>
    <row r="81" spans="1:7" s="292" customFormat="1" ht="40.5">
      <c r="A81" s="747"/>
      <c r="B81" s="352" t="s">
        <v>163</v>
      </c>
      <c r="C81" s="340" t="s">
        <v>164</v>
      </c>
      <c r="D81" s="354">
        <v>110000</v>
      </c>
      <c r="E81" s="342">
        <v>15000</v>
      </c>
      <c r="F81" s="327"/>
      <c r="G81" s="741">
        <f t="shared" si="3"/>
        <v>15000</v>
      </c>
    </row>
    <row r="82" spans="1:7" s="292" customFormat="1" ht="69.75" customHeight="1" thickBot="1">
      <c r="A82" s="747"/>
      <c r="B82" s="352" t="s">
        <v>141</v>
      </c>
      <c r="C82" s="401" t="s">
        <v>165</v>
      </c>
      <c r="D82" s="354">
        <v>110000</v>
      </c>
      <c r="E82" s="342">
        <v>100000</v>
      </c>
      <c r="F82" s="325"/>
      <c r="G82" s="740">
        <f t="shared" si="3"/>
        <v>100000</v>
      </c>
    </row>
    <row r="83" spans="1:7" s="320" customFormat="1" ht="28.5" customHeight="1" thickBot="1" thickTop="1">
      <c r="A83" s="736" t="s">
        <v>166</v>
      </c>
      <c r="B83" s="402" t="s">
        <v>167</v>
      </c>
      <c r="C83" s="403"/>
      <c r="D83" s="318" t="e">
        <f>D15-D20</f>
        <v>#REF!</v>
      </c>
      <c r="E83" s="313">
        <f>E19-E20</f>
        <v>376000</v>
      </c>
      <c r="F83" s="318">
        <f>F19-F20</f>
        <v>-31000</v>
      </c>
      <c r="G83" s="743">
        <f>G19-G20</f>
        <v>345000</v>
      </c>
    </row>
    <row r="84" ht="14.2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300" verticalDpi="300" orientation="portrait" paperSize="9" r:id="rId1"/>
  <headerFooter alignWithMargins="0">
    <oddHeader>&amp;C 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G58"/>
  <sheetViews>
    <sheetView workbookViewId="0" topLeftCell="A1">
      <selection activeCell="F2" sqref="F2"/>
    </sheetView>
  </sheetViews>
  <sheetFormatPr defaultColWidth="9.00390625" defaultRowHeight="12.75"/>
  <cols>
    <col min="1" max="1" width="8.25390625" style="184" customWidth="1"/>
    <col min="2" max="2" width="40.25390625" style="184" customWidth="1"/>
    <col min="3" max="3" width="11.75390625" style="607" hidden="1" customWidth="1"/>
    <col min="4" max="4" width="12.75390625" style="605" customWidth="1"/>
    <col min="5" max="5" width="11.75390625" style="605" hidden="1" customWidth="1"/>
    <col min="6" max="6" width="12.75390625" style="605" customWidth="1"/>
    <col min="7" max="7" width="12.75390625" style="184" customWidth="1"/>
    <col min="8" max="16384" width="9.125" style="184" customWidth="1"/>
  </cols>
  <sheetData>
    <row r="1" spans="3:6" ht="12.75">
      <c r="C1" s="604"/>
      <c r="D1" s="184"/>
      <c r="F1" s="606" t="s">
        <v>169</v>
      </c>
    </row>
    <row r="2" spans="3:6" ht="12.75">
      <c r="C2" s="436"/>
      <c r="D2" s="184"/>
      <c r="F2" s="9" t="s">
        <v>376</v>
      </c>
    </row>
    <row r="3" spans="3:6" ht="12.75">
      <c r="C3" s="436"/>
      <c r="D3" s="184"/>
      <c r="F3" s="439" t="s">
        <v>1</v>
      </c>
    </row>
    <row r="4" spans="3:6" ht="12.75">
      <c r="C4" s="436"/>
      <c r="D4" s="184"/>
      <c r="F4" s="439" t="s">
        <v>332</v>
      </c>
    </row>
    <row r="5" ht="21" customHeight="1"/>
    <row r="6" spans="1:7" s="608" customFormat="1" ht="18">
      <c r="A6" s="832" t="s">
        <v>296</v>
      </c>
      <c r="B6" s="833"/>
      <c r="C6" s="833"/>
      <c r="D6" s="833"/>
      <c r="E6" s="833"/>
      <c r="F6" s="833"/>
      <c r="G6" s="833"/>
    </row>
    <row r="7" spans="1:7" s="608" customFormat="1" ht="20.25" customHeight="1">
      <c r="A7" s="834" t="s">
        <v>297</v>
      </c>
      <c r="B7" s="835"/>
      <c r="C7" s="835"/>
      <c r="D7" s="835"/>
      <c r="E7" s="835"/>
      <c r="F7" s="835"/>
      <c r="G7" s="835"/>
    </row>
    <row r="8" spans="1:7" s="609" customFormat="1" ht="19.5" customHeight="1">
      <c r="A8" s="832" t="s">
        <v>298</v>
      </c>
      <c r="B8" s="832"/>
      <c r="C8" s="832"/>
      <c r="D8" s="832"/>
      <c r="E8" s="832"/>
      <c r="F8" s="832"/>
      <c r="G8" s="832"/>
    </row>
    <row r="9" spans="3:7" ht="13.5" thickBot="1">
      <c r="C9" s="610"/>
      <c r="D9" s="611"/>
      <c r="F9" s="611"/>
      <c r="G9" s="611" t="s">
        <v>22</v>
      </c>
    </row>
    <row r="10" spans="1:7" s="618" customFormat="1" ht="42.75" customHeight="1" thickTop="1">
      <c r="A10" s="612" t="s">
        <v>299</v>
      </c>
      <c r="B10" s="613" t="s">
        <v>68</v>
      </c>
      <c r="C10" s="614" t="s">
        <v>300</v>
      </c>
      <c r="D10" s="615" t="s">
        <v>301</v>
      </c>
      <c r="E10" s="616" t="s">
        <v>300</v>
      </c>
      <c r="F10" s="615" t="s">
        <v>95</v>
      </c>
      <c r="G10" s="617" t="s">
        <v>302</v>
      </c>
    </row>
    <row r="11" spans="1:7" s="625" customFormat="1" ht="10.5" customHeight="1" thickBot="1">
      <c r="A11" s="619">
        <v>1</v>
      </c>
      <c r="B11" s="423">
        <v>2</v>
      </c>
      <c r="C11" s="620">
        <v>3</v>
      </c>
      <c r="D11" s="621">
        <v>3</v>
      </c>
      <c r="E11" s="622">
        <v>4</v>
      </c>
      <c r="F11" s="623">
        <v>4</v>
      </c>
      <c r="G11" s="624">
        <v>5</v>
      </c>
    </row>
    <row r="12" spans="1:7" s="630" customFormat="1" ht="20.25" customHeight="1" thickBot="1" thickTop="1">
      <c r="A12" s="626" t="s">
        <v>97</v>
      </c>
      <c r="B12" s="311" t="s">
        <v>168</v>
      </c>
      <c r="C12" s="627">
        <v>560328</v>
      </c>
      <c r="D12" s="627">
        <v>720092.78</v>
      </c>
      <c r="E12" s="627"/>
      <c r="F12" s="628"/>
      <c r="G12" s="629">
        <f>D12+F12</f>
        <v>720092.78</v>
      </c>
    </row>
    <row r="13" spans="1:7" s="638" customFormat="1" ht="26.25" customHeight="1" thickBot="1" thickTop="1">
      <c r="A13" s="631" t="s">
        <v>99</v>
      </c>
      <c r="B13" s="632" t="s">
        <v>303</v>
      </c>
      <c r="C13" s="633" t="e">
        <f>SUM(C15)</f>
        <v>#REF!</v>
      </c>
      <c r="D13" s="634">
        <f>D15</f>
        <v>1244000</v>
      </c>
      <c r="E13" s="635" t="e">
        <f>E15</f>
        <v>#REF!</v>
      </c>
      <c r="F13" s="636"/>
      <c r="G13" s="637">
        <f>D13+F13</f>
        <v>1244000</v>
      </c>
    </row>
    <row r="14" spans="1:7" s="646" customFormat="1" ht="12" customHeight="1" hidden="1" thickBot="1">
      <c r="A14" s="639"/>
      <c r="B14" s="640" t="s">
        <v>72</v>
      </c>
      <c r="C14" s="641"/>
      <c r="D14" s="642"/>
      <c r="E14" s="643"/>
      <c r="F14" s="644"/>
      <c r="G14" s="645"/>
    </row>
    <row r="15" spans="1:7" s="646" customFormat="1" ht="23.25" customHeight="1" thickBot="1" thickTop="1">
      <c r="A15" s="647">
        <v>600</v>
      </c>
      <c r="B15" s="640" t="s">
        <v>304</v>
      </c>
      <c r="C15" s="648" t="e">
        <f>SUM(C16+#REF!)</f>
        <v>#REF!</v>
      </c>
      <c r="D15" s="649">
        <f>D16</f>
        <v>1244000</v>
      </c>
      <c r="E15" s="648" t="e">
        <f>E16</f>
        <v>#REF!</v>
      </c>
      <c r="F15" s="276"/>
      <c r="G15" s="650">
        <f aca="true" t="shared" si="0" ref="G15:G22">D15+F15</f>
        <v>1244000</v>
      </c>
    </row>
    <row r="16" spans="1:7" s="658" customFormat="1" ht="30.75" customHeight="1" thickTop="1">
      <c r="A16" s="651">
        <v>60015</v>
      </c>
      <c r="B16" s="652" t="s">
        <v>305</v>
      </c>
      <c r="C16" s="653"/>
      <c r="D16" s="654">
        <f>SUM(D17:D22)</f>
        <v>1244000</v>
      </c>
      <c r="E16" s="655" t="e">
        <f>SUM(E17:E19)</f>
        <v>#REF!</v>
      </c>
      <c r="F16" s="656"/>
      <c r="G16" s="657">
        <f t="shared" si="0"/>
        <v>1244000</v>
      </c>
    </row>
    <row r="17" spans="1:241" s="283" customFormat="1" ht="15" customHeight="1">
      <c r="A17" s="659" t="s">
        <v>306</v>
      </c>
      <c r="B17" s="660" t="s">
        <v>307</v>
      </c>
      <c r="C17" s="661"/>
      <c r="D17" s="662">
        <v>10000</v>
      </c>
      <c r="E17" s="663" t="e">
        <f>C17-#REF!+D17</f>
        <v>#REF!</v>
      </c>
      <c r="F17" s="664"/>
      <c r="G17" s="665">
        <f t="shared" si="0"/>
        <v>10000</v>
      </c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  <c r="AU17" s="666"/>
      <c r="AV17" s="666"/>
      <c r="AW17" s="666"/>
      <c r="AX17" s="666"/>
      <c r="AY17" s="666"/>
      <c r="AZ17" s="666"/>
      <c r="BA17" s="666"/>
      <c r="BB17" s="666"/>
      <c r="BC17" s="666"/>
      <c r="BD17" s="666"/>
      <c r="BE17" s="666"/>
      <c r="BF17" s="666"/>
      <c r="BG17" s="666"/>
      <c r="BH17" s="666"/>
      <c r="BI17" s="666"/>
      <c r="BJ17" s="666"/>
      <c r="BK17" s="666"/>
      <c r="BL17" s="666"/>
      <c r="BM17" s="666"/>
      <c r="BN17" s="666"/>
      <c r="BO17" s="666"/>
      <c r="BP17" s="666"/>
      <c r="BQ17" s="666"/>
      <c r="BR17" s="666"/>
      <c r="BS17" s="666"/>
      <c r="BT17" s="666"/>
      <c r="BU17" s="666"/>
      <c r="BV17" s="666"/>
      <c r="BW17" s="666"/>
      <c r="BX17" s="666"/>
      <c r="BY17" s="666"/>
      <c r="BZ17" s="666"/>
      <c r="CA17" s="666"/>
      <c r="CB17" s="666"/>
      <c r="CC17" s="666"/>
      <c r="CD17" s="666"/>
      <c r="CE17" s="666"/>
      <c r="CF17" s="666"/>
      <c r="CG17" s="666"/>
      <c r="CH17" s="666"/>
      <c r="CI17" s="666"/>
      <c r="CJ17" s="666"/>
      <c r="CK17" s="666"/>
      <c r="CL17" s="666"/>
      <c r="CM17" s="666"/>
      <c r="CN17" s="666"/>
      <c r="CO17" s="666"/>
      <c r="CP17" s="666"/>
      <c r="CQ17" s="666"/>
      <c r="CR17" s="666"/>
      <c r="CS17" s="666"/>
      <c r="CT17" s="666"/>
      <c r="CU17" s="666"/>
      <c r="CV17" s="666"/>
      <c r="CW17" s="666"/>
      <c r="CX17" s="666"/>
      <c r="CY17" s="666"/>
      <c r="CZ17" s="666"/>
      <c r="DA17" s="666"/>
      <c r="DB17" s="666"/>
      <c r="DC17" s="666"/>
      <c r="DD17" s="666"/>
      <c r="DE17" s="666"/>
      <c r="DF17" s="666"/>
      <c r="DG17" s="666"/>
      <c r="DH17" s="666"/>
      <c r="DI17" s="666"/>
      <c r="DJ17" s="666"/>
      <c r="DK17" s="666"/>
      <c r="DL17" s="666"/>
      <c r="DM17" s="666"/>
      <c r="DN17" s="666"/>
      <c r="DO17" s="666"/>
      <c r="DP17" s="666"/>
      <c r="DQ17" s="666"/>
      <c r="DR17" s="666"/>
      <c r="DS17" s="666"/>
      <c r="DT17" s="666"/>
      <c r="DU17" s="666"/>
      <c r="DV17" s="666"/>
      <c r="DW17" s="666"/>
      <c r="DX17" s="666"/>
      <c r="DY17" s="666"/>
      <c r="DZ17" s="666"/>
      <c r="EA17" s="666"/>
      <c r="EB17" s="666"/>
      <c r="EC17" s="666"/>
      <c r="ED17" s="666"/>
      <c r="EE17" s="666"/>
      <c r="EF17" s="666"/>
      <c r="EG17" s="666"/>
      <c r="EH17" s="666"/>
      <c r="EI17" s="666"/>
      <c r="EJ17" s="666"/>
      <c r="EK17" s="666"/>
      <c r="EL17" s="666"/>
      <c r="EM17" s="666"/>
      <c r="EN17" s="666"/>
      <c r="EO17" s="666"/>
      <c r="EP17" s="666"/>
      <c r="EQ17" s="666"/>
      <c r="ER17" s="666"/>
      <c r="ES17" s="666"/>
      <c r="ET17" s="666"/>
      <c r="EU17" s="666"/>
      <c r="EV17" s="666"/>
      <c r="EW17" s="666"/>
      <c r="EX17" s="666"/>
      <c r="EY17" s="666"/>
      <c r="EZ17" s="666"/>
      <c r="FA17" s="666"/>
      <c r="FB17" s="666"/>
      <c r="FC17" s="666"/>
      <c r="FD17" s="666"/>
      <c r="FE17" s="666"/>
      <c r="FF17" s="666"/>
      <c r="FG17" s="666"/>
      <c r="FH17" s="666"/>
      <c r="FI17" s="666"/>
      <c r="FJ17" s="666"/>
      <c r="FK17" s="666"/>
      <c r="FL17" s="666"/>
      <c r="FM17" s="666"/>
      <c r="FN17" s="666"/>
      <c r="FO17" s="666"/>
      <c r="FP17" s="666"/>
      <c r="FQ17" s="666"/>
      <c r="FR17" s="666"/>
      <c r="FS17" s="666"/>
      <c r="FT17" s="666"/>
      <c r="FU17" s="666"/>
      <c r="FV17" s="666"/>
      <c r="FW17" s="666"/>
      <c r="FX17" s="666"/>
      <c r="FY17" s="666"/>
      <c r="FZ17" s="666"/>
      <c r="GA17" s="666"/>
      <c r="GB17" s="666"/>
      <c r="GC17" s="666"/>
      <c r="GD17" s="666"/>
      <c r="GE17" s="666"/>
      <c r="GF17" s="666"/>
      <c r="GG17" s="666"/>
      <c r="GH17" s="666"/>
      <c r="GI17" s="666"/>
      <c r="GJ17" s="666"/>
      <c r="GK17" s="666"/>
      <c r="GL17" s="666"/>
      <c r="GM17" s="666"/>
      <c r="GN17" s="666"/>
      <c r="GO17" s="666"/>
      <c r="GP17" s="666"/>
      <c r="GQ17" s="666"/>
      <c r="GR17" s="666"/>
      <c r="GS17" s="666"/>
      <c r="GT17" s="666"/>
      <c r="GU17" s="666"/>
      <c r="GV17" s="666"/>
      <c r="GW17" s="666"/>
      <c r="GX17" s="666"/>
      <c r="GY17" s="666"/>
      <c r="GZ17" s="666"/>
      <c r="HA17" s="666"/>
      <c r="HB17" s="666"/>
      <c r="HC17" s="666"/>
      <c r="HD17" s="666"/>
      <c r="HE17" s="666"/>
      <c r="HF17" s="666"/>
      <c r="HG17" s="666"/>
      <c r="HH17" s="666"/>
      <c r="HI17" s="666"/>
      <c r="HJ17" s="666"/>
      <c r="HK17" s="666"/>
      <c r="HL17" s="666"/>
      <c r="HM17" s="666"/>
      <c r="HN17" s="666"/>
      <c r="HO17" s="666"/>
      <c r="HP17" s="666"/>
      <c r="HQ17" s="666"/>
      <c r="HR17" s="666"/>
      <c r="HS17" s="666"/>
      <c r="HT17" s="666"/>
      <c r="HU17" s="666"/>
      <c r="HV17" s="666"/>
      <c r="HW17" s="666"/>
      <c r="HX17" s="666"/>
      <c r="HY17" s="666"/>
      <c r="HZ17" s="666"/>
      <c r="IA17" s="666"/>
      <c r="IB17" s="666"/>
      <c r="IC17" s="666"/>
      <c r="ID17" s="666"/>
      <c r="IE17" s="666"/>
      <c r="IF17" s="666"/>
      <c r="IG17" s="666"/>
    </row>
    <row r="18" spans="1:241" s="283" customFormat="1" ht="27.75" customHeight="1">
      <c r="A18" s="659" t="s">
        <v>102</v>
      </c>
      <c r="B18" s="667" t="s">
        <v>308</v>
      </c>
      <c r="C18" s="661"/>
      <c r="D18" s="662">
        <v>40000</v>
      </c>
      <c r="E18" s="663">
        <v>40000</v>
      </c>
      <c r="F18" s="664"/>
      <c r="G18" s="665">
        <f t="shared" si="0"/>
        <v>40000</v>
      </c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668"/>
      <c r="AS18" s="668"/>
      <c r="AT18" s="668"/>
      <c r="AU18" s="668"/>
      <c r="AV18" s="668"/>
      <c r="AW18" s="668"/>
      <c r="AX18" s="668"/>
      <c r="AY18" s="668"/>
      <c r="AZ18" s="668"/>
      <c r="BA18" s="668"/>
      <c r="BB18" s="668"/>
      <c r="BC18" s="668"/>
      <c r="BD18" s="668"/>
      <c r="BE18" s="668"/>
      <c r="BF18" s="668"/>
      <c r="BG18" s="668"/>
      <c r="BH18" s="668"/>
      <c r="BI18" s="668"/>
      <c r="BJ18" s="668"/>
      <c r="BK18" s="668"/>
      <c r="BL18" s="668"/>
      <c r="BM18" s="668"/>
      <c r="BN18" s="668"/>
      <c r="BO18" s="668"/>
      <c r="BP18" s="668"/>
      <c r="BQ18" s="668"/>
      <c r="BR18" s="668"/>
      <c r="BS18" s="668"/>
      <c r="BT18" s="668"/>
      <c r="BU18" s="668"/>
      <c r="BV18" s="668"/>
      <c r="BW18" s="668"/>
      <c r="BX18" s="668"/>
      <c r="BY18" s="668"/>
      <c r="BZ18" s="668"/>
      <c r="CA18" s="668"/>
      <c r="CB18" s="668"/>
      <c r="CC18" s="668"/>
      <c r="CD18" s="668"/>
      <c r="CE18" s="668"/>
      <c r="CF18" s="668"/>
      <c r="CG18" s="668"/>
      <c r="CH18" s="668"/>
      <c r="CI18" s="668"/>
      <c r="CJ18" s="668"/>
      <c r="CK18" s="668"/>
      <c r="CL18" s="668"/>
      <c r="CM18" s="668"/>
      <c r="CN18" s="668"/>
      <c r="CO18" s="668"/>
      <c r="CP18" s="668"/>
      <c r="CQ18" s="668"/>
      <c r="CR18" s="668"/>
      <c r="CS18" s="668"/>
      <c r="CT18" s="668"/>
      <c r="CU18" s="668"/>
      <c r="CV18" s="668"/>
      <c r="CW18" s="668"/>
      <c r="CX18" s="668"/>
      <c r="CY18" s="668"/>
      <c r="CZ18" s="668"/>
      <c r="DA18" s="668"/>
      <c r="DB18" s="668"/>
      <c r="DC18" s="668"/>
      <c r="DD18" s="668"/>
      <c r="DE18" s="668"/>
      <c r="DF18" s="668"/>
      <c r="DG18" s="668"/>
      <c r="DH18" s="668"/>
      <c r="DI18" s="668"/>
      <c r="DJ18" s="668"/>
      <c r="DK18" s="668"/>
      <c r="DL18" s="668"/>
      <c r="DM18" s="668"/>
      <c r="DN18" s="668"/>
      <c r="DO18" s="668"/>
      <c r="DP18" s="668"/>
      <c r="DQ18" s="668"/>
      <c r="DR18" s="668"/>
      <c r="DS18" s="668"/>
      <c r="DT18" s="668"/>
      <c r="DU18" s="668"/>
      <c r="DV18" s="668"/>
      <c r="DW18" s="668"/>
      <c r="DX18" s="668"/>
      <c r="DY18" s="668"/>
      <c r="DZ18" s="668"/>
      <c r="EA18" s="668"/>
      <c r="EB18" s="668"/>
      <c r="EC18" s="668"/>
      <c r="ED18" s="668"/>
      <c r="EE18" s="668"/>
      <c r="EF18" s="668"/>
      <c r="EG18" s="668"/>
      <c r="EH18" s="668"/>
      <c r="EI18" s="668"/>
      <c r="EJ18" s="668"/>
      <c r="EK18" s="668"/>
      <c r="EL18" s="668"/>
      <c r="EM18" s="668"/>
      <c r="EN18" s="668"/>
      <c r="EO18" s="668"/>
      <c r="EP18" s="668"/>
      <c r="EQ18" s="668"/>
      <c r="ER18" s="668"/>
      <c r="ES18" s="668"/>
      <c r="ET18" s="668"/>
      <c r="EU18" s="668"/>
      <c r="EV18" s="668"/>
      <c r="EW18" s="668"/>
      <c r="EX18" s="668"/>
      <c r="EY18" s="668"/>
      <c r="EZ18" s="668"/>
      <c r="FA18" s="668"/>
      <c r="FB18" s="668"/>
      <c r="FC18" s="668"/>
      <c r="FD18" s="668"/>
      <c r="FE18" s="668"/>
      <c r="FF18" s="668"/>
      <c r="FG18" s="668"/>
      <c r="FH18" s="668"/>
      <c r="FI18" s="668"/>
      <c r="FJ18" s="668"/>
      <c r="FK18" s="668"/>
      <c r="FL18" s="668"/>
      <c r="FM18" s="668"/>
      <c r="FN18" s="668"/>
      <c r="FO18" s="668"/>
      <c r="FP18" s="668"/>
      <c r="FQ18" s="668"/>
      <c r="FR18" s="668"/>
      <c r="FS18" s="668"/>
      <c r="FT18" s="668"/>
      <c r="FU18" s="668"/>
      <c r="FV18" s="668"/>
      <c r="FW18" s="668"/>
      <c r="FX18" s="668"/>
      <c r="FY18" s="668"/>
      <c r="FZ18" s="668"/>
      <c r="GA18" s="668"/>
      <c r="GB18" s="668"/>
      <c r="GC18" s="668"/>
      <c r="GD18" s="668"/>
      <c r="GE18" s="668"/>
      <c r="GF18" s="668"/>
      <c r="GG18" s="668"/>
      <c r="GH18" s="668"/>
      <c r="GI18" s="668"/>
      <c r="GJ18" s="668"/>
      <c r="GK18" s="668"/>
      <c r="GL18" s="668"/>
      <c r="GM18" s="668"/>
      <c r="GN18" s="668"/>
      <c r="GO18" s="668"/>
      <c r="GP18" s="668"/>
      <c r="GQ18" s="668"/>
      <c r="GR18" s="668"/>
      <c r="GS18" s="668"/>
      <c r="GT18" s="668"/>
      <c r="GU18" s="668"/>
      <c r="GV18" s="668"/>
      <c r="GW18" s="668"/>
      <c r="GX18" s="668"/>
      <c r="GY18" s="668"/>
      <c r="GZ18" s="668"/>
      <c r="HA18" s="668"/>
      <c r="HB18" s="668"/>
      <c r="HC18" s="668"/>
      <c r="HD18" s="668"/>
      <c r="HE18" s="668"/>
      <c r="HF18" s="668"/>
      <c r="HG18" s="668"/>
      <c r="HH18" s="668"/>
      <c r="HI18" s="668"/>
      <c r="HJ18" s="668"/>
      <c r="HK18" s="668"/>
      <c r="HL18" s="668"/>
      <c r="HM18" s="668"/>
      <c r="HN18" s="668"/>
      <c r="HO18" s="668"/>
      <c r="HP18" s="668"/>
      <c r="HQ18" s="668"/>
      <c r="HR18" s="668"/>
      <c r="HS18" s="668"/>
      <c r="HT18" s="668"/>
      <c r="HU18" s="668"/>
      <c r="HV18" s="668"/>
      <c r="HW18" s="668"/>
      <c r="HX18" s="668"/>
      <c r="HY18" s="668"/>
      <c r="HZ18" s="668"/>
      <c r="IA18" s="668"/>
      <c r="IB18" s="668"/>
      <c r="IC18" s="668"/>
      <c r="ID18" s="668"/>
      <c r="IE18" s="668"/>
      <c r="IF18" s="668"/>
      <c r="IG18" s="668"/>
    </row>
    <row r="19" spans="1:241" s="283" customFormat="1" ht="15" customHeight="1">
      <c r="A19" s="659" t="s">
        <v>104</v>
      </c>
      <c r="B19" s="667" t="s">
        <v>105</v>
      </c>
      <c r="C19" s="661"/>
      <c r="D19" s="662">
        <v>1161000</v>
      </c>
      <c r="E19" s="663">
        <v>1161000</v>
      </c>
      <c r="F19" s="664"/>
      <c r="G19" s="665">
        <f t="shared" si="0"/>
        <v>1161000</v>
      </c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668"/>
      <c r="AS19" s="668"/>
      <c r="AT19" s="668"/>
      <c r="AU19" s="668"/>
      <c r="AV19" s="668"/>
      <c r="AW19" s="668"/>
      <c r="AX19" s="668"/>
      <c r="AY19" s="668"/>
      <c r="AZ19" s="668"/>
      <c r="BA19" s="668"/>
      <c r="BB19" s="668"/>
      <c r="BC19" s="668"/>
      <c r="BD19" s="668"/>
      <c r="BE19" s="668"/>
      <c r="BF19" s="668"/>
      <c r="BG19" s="668"/>
      <c r="BH19" s="668"/>
      <c r="BI19" s="668"/>
      <c r="BJ19" s="668"/>
      <c r="BK19" s="668"/>
      <c r="BL19" s="668"/>
      <c r="BM19" s="668"/>
      <c r="BN19" s="668"/>
      <c r="BO19" s="668"/>
      <c r="BP19" s="668"/>
      <c r="BQ19" s="668"/>
      <c r="BR19" s="668"/>
      <c r="BS19" s="668"/>
      <c r="BT19" s="668"/>
      <c r="BU19" s="668"/>
      <c r="BV19" s="668"/>
      <c r="BW19" s="668"/>
      <c r="BX19" s="668"/>
      <c r="BY19" s="668"/>
      <c r="BZ19" s="668"/>
      <c r="CA19" s="668"/>
      <c r="CB19" s="668"/>
      <c r="CC19" s="668"/>
      <c r="CD19" s="668"/>
      <c r="CE19" s="668"/>
      <c r="CF19" s="668"/>
      <c r="CG19" s="668"/>
      <c r="CH19" s="668"/>
      <c r="CI19" s="668"/>
      <c r="CJ19" s="668"/>
      <c r="CK19" s="668"/>
      <c r="CL19" s="668"/>
      <c r="CM19" s="668"/>
      <c r="CN19" s="668"/>
      <c r="CO19" s="668"/>
      <c r="CP19" s="668"/>
      <c r="CQ19" s="668"/>
      <c r="CR19" s="668"/>
      <c r="CS19" s="668"/>
      <c r="CT19" s="668"/>
      <c r="CU19" s="668"/>
      <c r="CV19" s="668"/>
      <c r="CW19" s="668"/>
      <c r="CX19" s="668"/>
      <c r="CY19" s="668"/>
      <c r="CZ19" s="668"/>
      <c r="DA19" s="668"/>
      <c r="DB19" s="668"/>
      <c r="DC19" s="668"/>
      <c r="DD19" s="668"/>
      <c r="DE19" s="668"/>
      <c r="DF19" s="668"/>
      <c r="DG19" s="668"/>
      <c r="DH19" s="668"/>
      <c r="DI19" s="668"/>
      <c r="DJ19" s="668"/>
      <c r="DK19" s="668"/>
      <c r="DL19" s="668"/>
      <c r="DM19" s="668"/>
      <c r="DN19" s="668"/>
      <c r="DO19" s="668"/>
      <c r="DP19" s="668"/>
      <c r="DQ19" s="668"/>
      <c r="DR19" s="668"/>
      <c r="DS19" s="668"/>
      <c r="DT19" s="668"/>
      <c r="DU19" s="668"/>
      <c r="DV19" s="668"/>
      <c r="DW19" s="668"/>
      <c r="DX19" s="668"/>
      <c r="DY19" s="668"/>
      <c r="DZ19" s="668"/>
      <c r="EA19" s="668"/>
      <c r="EB19" s="668"/>
      <c r="EC19" s="668"/>
      <c r="ED19" s="668"/>
      <c r="EE19" s="668"/>
      <c r="EF19" s="668"/>
      <c r="EG19" s="668"/>
      <c r="EH19" s="668"/>
      <c r="EI19" s="668"/>
      <c r="EJ19" s="668"/>
      <c r="EK19" s="668"/>
      <c r="EL19" s="668"/>
      <c r="EM19" s="668"/>
      <c r="EN19" s="668"/>
      <c r="EO19" s="668"/>
      <c r="EP19" s="668"/>
      <c r="EQ19" s="668"/>
      <c r="ER19" s="668"/>
      <c r="ES19" s="668"/>
      <c r="ET19" s="668"/>
      <c r="EU19" s="668"/>
      <c r="EV19" s="668"/>
      <c r="EW19" s="668"/>
      <c r="EX19" s="668"/>
      <c r="EY19" s="668"/>
      <c r="EZ19" s="668"/>
      <c r="FA19" s="668"/>
      <c r="FB19" s="668"/>
      <c r="FC19" s="668"/>
      <c r="FD19" s="668"/>
      <c r="FE19" s="668"/>
      <c r="FF19" s="668"/>
      <c r="FG19" s="668"/>
      <c r="FH19" s="668"/>
      <c r="FI19" s="668"/>
      <c r="FJ19" s="668"/>
      <c r="FK19" s="668"/>
      <c r="FL19" s="668"/>
      <c r="FM19" s="668"/>
      <c r="FN19" s="668"/>
      <c r="FO19" s="668"/>
      <c r="FP19" s="668"/>
      <c r="FQ19" s="668"/>
      <c r="FR19" s="668"/>
      <c r="FS19" s="668"/>
      <c r="FT19" s="668"/>
      <c r="FU19" s="668"/>
      <c r="FV19" s="668"/>
      <c r="FW19" s="668"/>
      <c r="FX19" s="668"/>
      <c r="FY19" s="668"/>
      <c r="FZ19" s="668"/>
      <c r="GA19" s="668"/>
      <c r="GB19" s="668"/>
      <c r="GC19" s="668"/>
      <c r="GD19" s="668"/>
      <c r="GE19" s="668"/>
      <c r="GF19" s="668"/>
      <c r="GG19" s="668"/>
      <c r="GH19" s="668"/>
      <c r="GI19" s="668"/>
      <c r="GJ19" s="668"/>
      <c r="GK19" s="668"/>
      <c r="GL19" s="668"/>
      <c r="GM19" s="668"/>
      <c r="GN19" s="668"/>
      <c r="GO19" s="668"/>
      <c r="GP19" s="668"/>
      <c r="GQ19" s="668"/>
      <c r="GR19" s="668"/>
      <c r="GS19" s="668"/>
      <c r="GT19" s="668"/>
      <c r="GU19" s="668"/>
      <c r="GV19" s="668"/>
      <c r="GW19" s="668"/>
      <c r="GX19" s="668"/>
      <c r="GY19" s="668"/>
      <c r="GZ19" s="668"/>
      <c r="HA19" s="668"/>
      <c r="HB19" s="668"/>
      <c r="HC19" s="668"/>
      <c r="HD19" s="668"/>
      <c r="HE19" s="668"/>
      <c r="HF19" s="668"/>
      <c r="HG19" s="668"/>
      <c r="HH19" s="668"/>
      <c r="HI19" s="668"/>
      <c r="HJ19" s="668"/>
      <c r="HK19" s="668"/>
      <c r="HL19" s="668"/>
      <c r="HM19" s="668"/>
      <c r="HN19" s="668"/>
      <c r="HO19" s="668"/>
      <c r="HP19" s="668"/>
      <c r="HQ19" s="668"/>
      <c r="HR19" s="668"/>
      <c r="HS19" s="668"/>
      <c r="HT19" s="668"/>
      <c r="HU19" s="668"/>
      <c r="HV19" s="668"/>
      <c r="HW19" s="668"/>
      <c r="HX19" s="668"/>
      <c r="HY19" s="668"/>
      <c r="HZ19" s="668"/>
      <c r="IA19" s="668"/>
      <c r="IB19" s="668"/>
      <c r="IC19" s="668"/>
      <c r="ID19" s="668"/>
      <c r="IE19" s="668"/>
      <c r="IF19" s="668"/>
      <c r="IG19" s="668"/>
    </row>
    <row r="20" spans="1:241" s="283" customFormat="1" ht="15" customHeight="1">
      <c r="A20" s="669" t="s">
        <v>237</v>
      </c>
      <c r="B20" s="667" t="s">
        <v>238</v>
      </c>
      <c r="C20" s="661"/>
      <c r="D20" s="662">
        <v>3000</v>
      </c>
      <c r="E20" s="663"/>
      <c r="F20" s="663"/>
      <c r="G20" s="665">
        <f t="shared" si="0"/>
        <v>3000</v>
      </c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668"/>
      <c r="AS20" s="668"/>
      <c r="AT20" s="668"/>
      <c r="AU20" s="668"/>
      <c r="AV20" s="668"/>
      <c r="AW20" s="668"/>
      <c r="AX20" s="668"/>
      <c r="AY20" s="668"/>
      <c r="AZ20" s="668"/>
      <c r="BA20" s="668"/>
      <c r="BB20" s="668"/>
      <c r="BC20" s="668"/>
      <c r="BD20" s="668"/>
      <c r="BE20" s="668"/>
      <c r="BF20" s="668"/>
      <c r="BG20" s="668"/>
      <c r="BH20" s="668"/>
      <c r="BI20" s="668"/>
      <c r="BJ20" s="668"/>
      <c r="BK20" s="668"/>
      <c r="BL20" s="668"/>
      <c r="BM20" s="668"/>
      <c r="BN20" s="668"/>
      <c r="BO20" s="668"/>
      <c r="BP20" s="668"/>
      <c r="BQ20" s="668"/>
      <c r="BR20" s="668"/>
      <c r="BS20" s="668"/>
      <c r="BT20" s="668"/>
      <c r="BU20" s="668"/>
      <c r="BV20" s="668"/>
      <c r="BW20" s="668"/>
      <c r="BX20" s="668"/>
      <c r="BY20" s="668"/>
      <c r="BZ20" s="668"/>
      <c r="CA20" s="668"/>
      <c r="CB20" s="668"/>
      <c r="CC20" s="668"/>
      <c r="CD20" s="668"/>
      <c r="CE20" s="668"/>
      <c r="CF20" s="668"/>
      <c r="CG20" s="668"/>
      <c r="CH20" s="668"/>
      <c r="CI20" s="668"/>
      <c r="CJ20" s="668"/>
      <c r="CK20" s="668"/>
      <c r="CL20" s="668"/>
      <c r="CM20" s="668"/>
      <c r="CN20" s="668"/>
      <c r="CO20" s="668"/>
      <c r="CP20" s="668"/>
      <c r="CQ20" s="668"/>
      <c r="CR20" s="668"/>
      <c r="CS20" s="668"/>
      <c r="CT20" s="668"/>
      <c r="CU20" s="668"/>
      <c r="CV20" s="668"/>
      <c r="CW20" s="668"/>
      <c r="CX20" s="668"/>
      <c r="CY20" s="668"/>
      <c r="CZ20" s="668"/>
      <c r="DA20" s="668"/>
      <c r="DB20" s="668"/>
      <c r="DC20" s="668"/>
      <c r="DD20" s="668"/>
      <c r="DE20" s="668"/>
      <c r="DF20" s="668"/>
      <c r="DG20" s="668"/>
      <c r="DH20" s="668"/>
      <c r="DI20" s="668"/>
      <c r="DJ20" s="668"/>
      <c r="DK20" s="668"/>
      <c r="DL20" s="668"/>
      <c r="DM20" s="668"/>
      <c r="DN20" s="668"/>
      <c r="DO20" s="668"/>
      <c r="DP20" s="668"/>
      <c r="DQ20" s="668"/>
      <c r="DR20" s="668"/>
      <c r="DS20" s="668"/>
      <c r="DT20" s="668"/>
      <c r="DU20" s="668"/>
      <c r="DV20" s="668"/>
      <c r="DW20" s="668"/>
      <c r="DX20" s="668"/>
      <c r="DY20" s="668"/>
      <c r="DZ20" s="668"/>
      <c r="EA20" s="668"/>
      <c r="EB20" s="668"/>
      <c r="EC20" s="668"/>
      <c r="ED20" s="668"/>
      <c r="EE20" s="668"/>
      <c r="EF20" s="668"/>
      <c r="EG20" s="668"/>
      <c r="EH20" s="668"/>
      <c r="EI20" s="668"/>
      <c r="EJ20" s="668"/>
      <c r="EK20" s="668"/>
      <c r="EL20" s="668"/>
      <c r="EM20" s="668"/>
      <c r="EN20" s="668"/>
      <c r="EO20" s="668"/>
      <c r="EP20" s="668"/>
      <c r="EQ20" s="668"/>
      <c r="ER20" s="668"/>
      <c r="ES20" s="668"/>
      <c r="ET20" s="668"/>
      <c r="EU20" s="668"/>
      <c r="EV20" s="668"/>
      <c r="EW20" s="668"/>
      <c r="EX20" s="668"/>
      <c r="EY20" s="668"/>
      <c r="EZ20" s="668"/>
      <c r="FA20" s="668"/>
      <c r="FB20" s="668"/>
      <c r="FC20" s="668"/>
      <c r="FD20" s="668"/>
      <c r="FE20" s="668"/>
      <c r="FF20" s="668"/>
      <c r="FG20" s="668"/>
      <c r="FH20" s="668"/>
      <c r="FI20" s="668"/>
      <c r="FJ20" s="668"/>
      <c r="FK20" s="668"/>
      <c r="FL20" s="668"/>
      <c r="FM20" s="668"/>
      <c r="FN20" s="668"/>
      <c r="FO20" s="668"/>
      <c r="FP20" s="668"/>
      <c r="FQ20" s="668"/>
      <c r="FR20" s="668"/>
      <c r="FS20" s="668"/>
      <c r="FT20" s="668"/>
      <c r="FU20" s="668"/>
      <c r="FV20" s="668"/>
      <c r="FW20" s="668"/>
      <c r="FX20" s="668"/>
      <c r="FY20" s="668"/>
      <c r="FZ20" s="668"/>
      <c r="GA20" s="668"/>
      <c r="GB20" s="668"/>
      <c r="GC20" s="668"/>
      <c r="GD20" s="668"/>
      <c r="GE20" s="668"/>
      <c r="GF20" s="668"/>
      <c r="GG20" s="668"/>
      <c r="GH20" s="668"/>
      <c r="GI20" s="668"/>
      <c r="GJ20" s="668"/>
      <c r="GK20" s="668"/>
      <c r="GL20" s="668"/>
      <c r="GM20" s="668"/>
      <c r="GN20" s="668"/>
      <c r="GO20" s="668"/>
      <c r="GP20" s="668"/>
      <c r="GQ20" s="668"/>
      <c r="GR20" s="668"/>
      <c r="GS20" s="668"/>
      <c r="GT20" s="668"/>
      <c r="GU20" s="668"/>
      <c r="GV20" s="668"/>
      <c r="GW20" s="668"/>
      <c r="GX20" s="668"/>
      <c r="GY20" s="668"/>
      <c r="GZ20" s="668"/>
      <c r="HA20" s="668"/>
      <c r="HB20" s="668"/>
      <c r="HC20" s="668"/>
      <c r="HD20" s="668"/>
      <c r="HE20" s="668"/>
      <c r="HF20" s="668"/>
      <c r="HG20" s="668"/>
      <c r="HH20" s="668"/>
      <c r="HI20" s="668"/>
      <c r="HJ20" s="668"/>
      <c r="HK20" s="668"/>
      <c r="HL20" s="668"/>
      <c r="HM20" s="668"/>
      <c r="HN20" s="668"/>
      <c r="HO20" s="668"/>
      <c r="HP20" s="668"/>
      <c r="HQ20" s="668"/>
      <c r="HR20" s="668"/>
      <c r="HS20" s="668"/>
      <c r="HT20" s="668"/>
      <c r="HU20" s="668"/>
      <c r="HV20" s="668"/>
      <c r="HW20" s="668"/>
      <c r="HX20" s="668"/>
      <c r="HY20" s="668"/>
      <c r="HZ20" s="668"/>
      <c r="IA20" s="668"/>
      <c r="IB20" s="668"/>
      <c r="IC20" s="668"/>
      <c r="ID20" s="668"/>
      <c r="IE20" s="668"/>
      <c r="IF20" s="668"/>
      <c r="IG20" s="668"/>
    </row>
    <row r="21" spans="1:241" s="283" customFormat="1" ht="15" customHeight="1">
      <c r="A21" s="669" t="s">
        <v>54</v>
      </c>
      <c r="B21" s="667" t="s">
        <v>55</v>
      </c>
      <c r="C21" s="661"/>
      <c r="D21" s="662">
        <v>29000</v>
      </c>
      <c r="E21" s="663"/>
      <c r="F21" s="663"/>
      <c r="G21" s="665">
        <f t="shared" si="0"/>
        <v>29000</v>
      </c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668"/>
      <c r="AS21" s="668"/>
      <c r="AT21" s="668"/>
      <c r="AU21" s="668"/>
      <c r="AV21" s="668"/>
      <c r="AW21" s="668"/>
      <c r="AX21" s="668"/>
      <c r="AY21" s="668"/>
      <c r="AZ21" s="668"/>
      <c r="BA21" s="668"/>
      <c r="BB21" s="668"/>
      <c r="BC21" s="668"/>
      <c r="BD21" s="668"/>
      <c r="BE21" s="668"/>
      <c r="BF21" s="668"/>
      <c r="BG21" s="668"/>
      <c r="BH21" s="668"/>
      <c r="BI21" s="668"/>
      <c r="BJ21" s="668"/>
      <c r="BK21" s="668"/>
      <c r="BL21" s="668"/>
      <c r="BM21" s="668"/>
      <c r="BN21" s="668"/>
      <c r="BO21" s="668"/>
      <c r="BP21" s="668"/>
      <c r="BQ21" s="668"/>
      <c r="BR21" s="668"/>
      <c r="BS21" s="668"/>
      <c r="BT21" s="668"/>
      <c r="BU21" s="668"/>
      <c r="BV21" s="668"/>
      <c r="BW21" s="668"/>
      <c r="BX21" s="668"/>
      <c r="BY21" s="668"/>
      <c r="BZ21" s="668"/>
      <c r="CA21" s="668"/>
      <c r="CB21" s="668"/>
      <c r="CC21" s="668"/>
      <c r="CD21" s="668"/>
      <c r="CE21" s="668"/>
      <c r="CF21" s="668"/>
      <c r="CG21" s="668"/>
      <c r="CH21" s="668"/>
      <c r="CI21" s="668"/>
      <c r="CJ21" s="668"/>
      <c r="CK21" s="668"/>
      <c r="CL21" s="668"/>
      <c r="CM21" s="668"/>
      <c r="CN21" s="668"/>
      <c r="CO21" s="668"/>
      <c r="CP21" s="668"/>
      <c r="CQ21" s="668"/>
      <c r="CR21" s="668"/>
      <c r="CS21" s="668"/>
      <c r="CT21" s="668"/>
      <c r="CU21" s="668"/>
      <c r="CV21" s="668"/>
      <c r="CW21" s="668"/>
      <c r="CX21" s="668"/>
      <c r="CY21" s="668"/>
      <c r="CZ21" s="668"/>
      <c r="DA21" s="668"/>
      <c r="DB21" s="668"/>
      <c r="DC21" s="668"/>
      <c r="DD21" s="668"/>
      <c r="DE21" s="668"/>
      <c r="DF21" s="668"/>
      <c r="DG21" s="668"/>
      <c r="DH21" s="668"/>
      <c r="DI21" s="668"/>
      <c r="DJ21" s="668"/>
      <c r="DK21" s="668"/>
      <c r="DL21" s="668"/>
      <c r="DM21" s="668"/>
      <c r="DN21" s="668"/>
      <c r="DO21" s="668"/>
      <c r="DP21" s="668"/>
      <c r="DQ21" s="668"/>
      <c r="DR21" s="668"/>
      <c r="DS21" s="668"/>
      <c r="DT21" s="668"/>
      <c r="DU21" s="668"/>
      <c r="DV21" s="668"/>
      <c r="DW21" s="668"/>
      <c r="DX21" s="668"/>
      <c r="DY21" s="668"/>
      <c r="DZ21" s="668"/>
      <c r="EA21" s="668"/>
      <c r="EB21" s="668"/>
      <c r="EC21" s="668"/>
      <c r="ED21" s="668"/>
      <c r="EE21" s="668"/>
      <c r="EF21" s="668"/>
      <c r="EG21" s="668"/>
      <c r="EH21" s="668"/>
      <c r="EI21" s="668"/>
      <c r="EJ21" s="668"/>
      <c r="EK21" s="668"/>
      <c r="EL21" s="668"/>
      <c r="EM21" s="668"/>
      <c r="EN21" s="668"/>
      <c r="EO21" s="668"/>
      <c r="EP21" s="668"/>
      <c r="EQ21" s="668"/>
      <c r="ER21" s="668"/>
      <c r="ES21" s="668"/>
      <c r="ET21" s="668"/>
      <c r="EU21" s="668"/>
      <c r="EV21" s="668"/>
      <c r="EW21" s="668"/>
      <c r="EX21" s="668"/>
      <c r="EY21" s="668"/>
      <c r="EZ21" s="668"/>
      <c r="FA21" s="668"/>
      <c r="FB21" s="668"/>
      <c r="FC21" s="668"/>
      <c r="FD21" s="668"/>
      <c r="FE21" s="668"/>
      <c r="FF21" s="668"/>
      <c r="FG21" s="668"/>
      <c r="FH21" s="668"/>
      <c r="FI21" s="668"/>
      <c r="FJ21" s="668"/>
      <c r="FK21" s="668"/>
      <c r="FL21" s="668"/>
      <c r="FM21" s="668"/>
      <c r="FN21" s="668"/>
      <c r="FO21" s="668"/>
      <c r="FP21" s="668"/>
      <c r="FQ21" s="668"/>
      <c r="FR21" s="668"/>
      <c r="FS21" s="668"/>
      <c r="FT21" s="668"/>
      <c r="FU21" s="668"/>
      <c r="FV21" s="668"/>
      <c r="FW21" s="668"/>
      <c r="FX21" s="668"/>
      <c r="FY21" s="668"/>
      <c r="FZ21" s="668"/>
      <c r="GA21" s="668"/>
      <c r="GB21" s="668"/>
      <c r="GC21" s="668"/>
      <c r="GD21" s="668"/>
      <c r="GE21" s="668"/>
      <c r="GF21" s="668"/>
      <c r="GG21" s="668"/>
      <c r="GH21" s="668"/>
      <c r="GI21" s="668"/>
      <c r="GJ21" s="668"/>
      <c r="GK21" s="668"/>
      <c r="GL21" s="668"/>
      <c r="GM21" s="668"/>
      <c r="GN21" s="668"/>
      <c r="GO21" s="668"/>
      <c r="GP21" s="668"/>
      <c r="GQ21" s="668"/>
      <c r="GR21" s="668"/>
      <c r="GS21" s="668"/>
      <c r="GT21" s="668"/>
      <c r="GU21" s="668"/>
      <c r="GV21" s="668"/>
      <c r="GW21" s="668"/>
      <c r="GX21" s="668"/>
      <c r="GY21" s="668"/>
      <c r="GZ21" s="668"/>
      <c r="HA21" s="668"/>
      <c r="HB21" s="668"/>
      <c r="HC21" s="668"/>
      <c r="HD21" s="668"/>
      <c r="HE21" s="668"/>
      <c r="HF21" s="668"/>
      <c r="HG21" s="668"/>
      <c r="HH21" s="668"/>
      <c r="HI21" s="668"/>
      <c r="HJ21" s="668"/>
      <c r="HK21" s="668"/>
      <c r="HL21" s="668"/>
      <c r="HM21" s="668"/>
      <c r="HN21" s="668"/>
      <c r="HO21" s="668"/>
      <c r="HP21" s="668"/>
      <c r="HQ21" s="668"/>
      <c r="HR21" s="668"/>
      <c r="HS21" s="668"/>
      <c r="HT21" s="668"/>
      <c r="HU21" s="668"/>
      <c r="HV21" s="668"/>
      <c r="HW21" s="668"/>
      <c r="HX21" s="668"/>
      <c r="HY21" s="668"/>
      <c r="HZ21" s="668"/>
      <c r="IA21" s="668"/>
      <c r="IB21" s="668"/>
      <c r="IC21" s="668"/>
      <c r="ID21" s="668"/>
      <c r="IE21" s="668"/>
      <c r="IF21" s="668"/>
      <c r="IG21" s="668"/>
    </row>
    <row r="22" spans="1:241" s="283" customFormat="1" ht="15" customHeight="1" thickBot="1">
      <c r="A22" s="669" t="s">
        <v>31</v>
      </c>
      <c r="B22" s="667" t="s">
        <v>32</v>
      </c>
      <c r="C22" s="661"/>
      <c r="D22" s="662">
        <v>1000</v>
      </c>
      <c r="E22" s="663"/>
      <c r="F22" s="663"/>
      <c r="G22" s="665">
        <f t="shared" si="0"/>
        <v>1000</v>
      </c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668"/>
      <c r="AW22" s="668"/>
      <c r="AX22" s="668"/>
      <c r="AY22" s="668"/>
      <c r="AZ22" s="668"/>
      <c r="BA22" s="668"/>
      <c r="BB22" s="668"/>
      <c r="BC22" s="668"/>
      <c r="BD22" s="668"/>
      <c r="BE22" s="668"/>
      <c r="BF22" s="668"/>
      <c r="BG22" s="668"/>
      <c r="BH22" s="668"/>
      <c r="BI22" s="668"/>
      <c r="BJ22" s="668"/>
      <c r="BK22" s="668"/>
      <c r="BL22" s="668"/>
      <c r="BM22" s="668"/>
      <c r="BN22" s="668"/>
      <c r="BO22" s="668"/>
      <c r="BP22" s="668"/>
      <c r="BQ22" s="668"/>
      <c r="BR22" s="668"/>
      <c r="BS22" s="668"/>
      <c r="BT22" s="668"/>
      <c r="BU22" s="668"/>
      <c r="BV22" s="668"/>
      <c r="BW22" s="668"/>
      <c r="BX22" s="668"/>
      <c r="BY22" s="668"/>
      <c r="BZ22" s="668"/>
      <c r="CA22" s="668"/>
      <c r="CB22" s="668"/>
      <c r="CC22" s="668"/>
      <c r="CD22" s="668"/>
      <c r="CE22" s="668"/>
      <c r="CF22" s="668"/>
      <c r="CG22" s="668"/>
      <c r="CH22" s="668"/>
      <c r="CI22" s="668"/>
      <c r="CJ22" s="668"/>
      <c r="CK22" s="668"/>
      <c r="CL22" s="668"/>
      <c r="CM22" s="668"/>
      <c r="CN22" s="668"/>
      <c r="CO22" s="668"/>
      <c r="CP22" s="668"/>
      <c r="CQ22" s="668"/>
      <c r="CR22" s="668"/>
      <c r="CS22" s="668"/>
      <c r="CT22" s="668"/>
      <c r="CU22" s="668"/>
      <c r="CV22" s="668"/>
      <c r="CW22" s="668"/>
      <c r="CX22" s="668"/>
      <c r="CY22" s="668"/>
      <c r="CZ22" s="668"/>
      <c r="DA22" s="668"/>
      <c r="DB22" s="668"/>
      <c r="DC22" s="668"/>
      <c r="DD22" s="668"/>
      <c r="DE22" s="668"/>
      <c r="DF22" s="668"/>
      <c r="DG22" s="668"/>
      <c r="DH22" s="668"/>
      <c r="DI22" s="668"/>
      <c r="DJ22" s="668"/>
      <c r="DK22" s="668"/>
      <c r="DL22" s="668"/>
      <c r="DM22" s="668"/>
      <c r="DN22" s="668"/>
      <c r="DO22" s="668"/>
      <c r="DP22" s="668"/>
      <c r="DQ22" s="668"/>
      <c r="DR22" s="668"/>
      <c r="DS22" s="668"/>
      <c r="DT22" s="668"/>
      <c r="DU22" s="668"/>
      <c r="DV22" s="668"/>
      <c r="DW22" s="668"/>
      <c r="DX22" s="668"/>
      <c r="DY22" s="668"/>
      <c r="DZ22" s="668"/>
      <c r="EA22" s="668"/>
      <c r="EB22" s="668"/>
      <c r="EC22" s="668"/>
      <c r="ED22" s="668"/>
      <c r="EE22" s="668"/>
      <c r="EF22" s="668"/>
      <c r="EG22" s="668"/>
      <c r="EH22" s="668"/>
      <c r="EI22" s="668"/>
      <c r="EJ22" s="668"/>
      <c r="EK22" s="668"/>
      <c r="EL22" s="668"/>
      <c r="EM22" s="668"/>
      <c r="EN22" s="668"/>
      <c r="EO22" s="668"/>
      <c r="EP22" s="668"/>
      <c r="EQ22" s="668"/>
      <c r="ER22" s="668"/>
      <c r="ES22" s="668"/>
      <c r="ET22" s="668"/>
      <c r="EU22" s="668"/>
      <c r="EV22" s="668"/>
      <c r="EW22" s="668"/>
      <c r="EX22" s="668"/>
      <c r="EY22" s="668"/>
      <c r="EZ22" s="668"/>
      <c r="FA22" s="668"/>
      <c r="FB22" s="668"/>
      <c r="FC22" s="668"/>
      <c r="FD22" s="668"/>
      <c r="FE22" s="668"/>
      <c r="FF22" s="668"/>
      <c r="FG22" s="668"/>
      <c r="FH22" s="668"/>
      <c r="FI22" s="668"/>
      <c r="FJ22" s="668"/>
      <c r="FK22" s="668"/>
      <c r="FL22" s="668"/>
      <c r="FM22" s="668"/>
      <c r="FN22" s="668"/>
      <c r="FO22" s="668"/>
      <c r="FP22" s="668"/>
      <c r="FQ22" s="668"/>
      <c r="FR22" s="668"/>
      <c r="FS22" s="668"/>
      <c r="FT22" s="668"/>
      <c r="FU22" s="668"/>
      <c r="FV22" s="668"/>
      <c r="FW22" s="668"/>
      <c r="FX22" s="668"/>
      <c r="FY22" s="668"/>
      <c r="FZ22" s="668"/>
      <c r="GA22" s="668"/>
      <c r="GB22" s="668"/>
      <c r="GC22" s="668"/>
      <c r="GD22" s="668"/>
      <c r="GE22" s="668"/>
      <c r="GF22" s="668"/>
      <c r="GG22" s="668"/>
      <c r="GH22" s="668"/>
      <c r="GI22" s="668"/>
      <c r="GJ22" s="668"/>
      <c r="GK22" s="668"/>
      <c r="GL22" s="668"/>
      <c r="GM22" s="668"/>
      <c r="GN22" s="668"/>
      <c r="GO22" s="668"/>
      <c r="GP22" s="668"/>
      <c r="GQ22" s="668"/>
      <c r="GR22" s="668"/>
      <c r="GS22" s="668"/>
      <c r="GT22" s="668"/>
      <c r="GU22" s="668"/>
      <c r="GV22" s="668"/>
      <c r="GW22" s="668"/>
      <c r="GX22" s="668"/>
      <c r="GY22" s="668"/>
      <c r="GZ22" s="668"/>
      <c r="HA22" s="668"/>
      <c r="HB22" s="668"/>
      <c r="HC22" s="668"/>
      <c r="HD22" s="668"/>
      <c r="HE22" s="668"/>
      <c r="HF22" s="668"/>
      <c r="HG22" s="668"/>
      <c r="HH22" s="668"/>
      <c r="HI22" s="668"/>
      <c r="HJ22" s="668"/>
      <c r="HK22" s="668"/>
      <c r="HL22" s="668"/>
      <c r="HM22" s="668"/>
      <c r="HN22" s="668"/>
      <c r="HO22" s="668"/>
      <c r="HP22" s="668"/>
      <c r="HQ22" s="668"/>
      <c r="HR22" s="668"/>
      <c r="HS22" s="668"/>
      <c r="HT22" s="668"/>
      <c r="HU22" s="668"/>
      <c r="HV22" s="668"/>
      <c r="HW22" s="668"/>
      <c r="HX22" s="668"/>
      <c r="HY22" s="668"/>
      <c r="HZ22" s="668"/>
      <c r="IA22" s="668"/>
      <c r="IB22" s="668"/>
      <c r="IC22" s="668"/>
      <c r="ID22" s="668"/>
      <c r="IE22" s="668"/>
      <c r="IF22" s="668"/>
      <c r="IG22" s="668"/>
    </row>
    <row r="23" spans="1:7" s="638" customFormat="1" ht="23.25" customHeight="1" thickBot="1" thickTop="1">
      <c r="A23" s="631" t="s">
        <v>106</v>
      </c>
      <c r="B23" s="670" t="s">
        <v>109</v>
      </c>
      <c r="C23" s="633" t="e">
        <f>C25+C42</f>
        <v>#REF!</v>
      </c>
      <c r="D23" s="634">
        <f>D25</f>
        <v>1964092.78</v>
      </c>
      <c r="E23" s="634">
        <f>E25</f>
        <v>1211000</v>
      </c>
      <c r="F23" s="635"/>
      <c r="G23" s="637">
        <f>G25</f>
        <v>1964092.78</v>
      </c>
    </row>
    <row r="24" spans="1:7" s="244" customFormat="1" ht="12" customHeight="1" hidden="1" thickBot="1" thickTop="1">
      <c r="A24" s="639"/>
      <c r="B24" s="640" t="s">
        <v>72</v>
      </c>
      <c r="C24" s="641"/>
      <c r="D24" s="642"/>
      <c r="E24" s="643"/>
      <c r="F24" s="644"/>
      <c r="G24" s="671"/>
    </row>
    <row r="25" spans="1:7" s="244" customFormat="1" ht="24.75" customHeight="1" thickBot="1" thickTop="1">
      <c r="A25" s="672">
        <v>600</v>
      </c>
      <c r="B25" s="640" t="s">
        <v>23</v>
      </c>
      <c r="C25" s="673" t="e">
        <f>SUM(C26+#REF!)</f>
        <v>#REF!</v>
      </c>
      <c r="D25" s="649">
        <f>D26</f>
        <v>1964092.78</v>
      </c>
      <c r="E25" s="649">
        <f>E26</f>
        <v>1211000</v>
      </c>
      <c r="F25" s="648"/>
      <c r="G25" s="650">
        <f>G26</f>
        <v>1964092.78</v>
      </c>
    </row>
    <row r="26" spans="1:7" s="675" customFormat="1" ht="30.75" customHeight="1" thickTop="1">
      <c r="A26" s="674">
        <v>60015</v>
      </c>
      <c r="B26" s="652" t="s">
        <v>305</v>
      </c>
      <c r="C26" s="653"/>
      <c r="D26" s="654">
        <f>SUM(D27:D32)</f>
        <v>1964092.78</v>
      </c>
      <c r="E26" s="654">
        <f>SUM(E27:E32)</f>
        <v>1211000</v>
      </c>
      <c r="F26" s="655"/>
      <c r="G26" s="657">
        <f>SUM(G27:G32)</f>
        <v>1964092.78</v>
      </c>
    </row>
    <row r="27" spans="1:7" s="406" customFormat="1" ht="15" customHeight="1">
      <c r="A27" s="676">
        <v>4210</v>
      </c>
      <c r="B27" s="677" t="s">
        <v>16</v>
      </c>
      <c r="C27" s="661"/>
      <c r="D27" s="662">
        <v>3000</v>
      </c>
      <c r="E27" s="663">
        <v>3000</v>
      </c>
      <c r="F27" s="664"/>
      <c r="G27" s="665">
        <f aca="true" t="shared" si="1" ref="G27:G32">D27+F27</f>
        <v>3000</v>
      </c>
    </row>
    <row r="28" spans="1:7" s="406" customFormat="1" ht="15" customHeight="1">
      <c r="A28" s="676">
        <v>4260</v>
      </c>
      <c r="B28" s="677" t="s">
        <v>192</v>
      </c>
      <c r="C28" s="661"/>
      <c r="D28" s="662">
        <v>40000</v>
      </c>
      <c r="E28" s="663">
        <v>40000</v>
      </c>
      <c r="F28" s="664"/>
      <c r="G28" s="665">
        <f t="shared" si="1"/>
        <v>40000</v>
      </c>
    </row>
    <row r="29" spans="1:7" s="678" customFormat="1" ht="15" customHeight="1">
      <c r="A29" s="676">
        <v>4270</v>
      </c>
      <c r="B29" s="677" t="s">
        <v>265</v>
      </c>
      <c r="C29" s="661"/>
      <c r="D29" s="662">
        <v>1800092.78</v>
      </c>
      <c r="E29" s="663">
        <v>1047000</v>
      </c>
      <c r="F29" s="664"/>
      <c r="G29" s="665">
        <f t="shared" si="1"/>
        <v>1800092.78</v>
      </c>
    </row>
    <row r="30" spans="1:7" s="678" customFormat="1" ht="15" customHeight="1">
      <c r="A30" s="676">
        <v>4300</v>
      </c>
      <c r="B30" s="677" t="s">
        <v>13</v>
      </c>
      <c r="C30" s="661"/>
      <c r="D30" s="662">
        <v>90000</v>
      </c>
      <c r="E30" s="663">
        <v>90000</v>
      </c>
      <c r="F30" s="664"/>
      <c r="G30" s="665">
        <f t="shared" si="1"/>
        <v>90000</v>
      </c>
    </row>
    <row r="31" spans="1:7" s="678" customFormat="1" ht="15" customHeight="1">
      <c r="A31" s="676">
        <v>4430</v>
      </c>
      <c r="B31" s="677" t="s">
        <v>182</v>
      </c>
      <c r="C31" s="661"/>
      <c r="D31" s="662">
        <v>2000</v>
      </c>
      <c r="E31" s="663">
        <v>2000</v>
      </c>
      <c r="F31" s="664"/>
      <c r="G31" s="665">
        <f t="shared" si="1"/>
        <v>2000</v>
      </c>
    </row>
    <row r="32" spans="1:7" s="678" customFormat="1" ht="15" customHeight="1">
      <c r="A32" s="679">
        <v>4590</v>
      </c>
      <c r="B32" s="680" t="s">
        <v>309</v>
      </c>
      <c r="C32" s="681"/>
      <c r="D32" s="682">
        <v>29000</v>
      </c>
      <c r="E32" s="683">
        <v>29000</v>
      </c>
      <c r="F32" s="684"/>
      <c r="G32" s="685">
        <f t="shared" si="1"/>
        <v>29000</v>
      </c>
    </row>
    <row r="33" spans="1:7" s="692" customFormat="1" ht="15" customHeight="1">
      <c r="A33" s="686"/>
      <c r="B33" s="687" t="s">
        <v>310</v>
      </c>
      <c r="C33" s="688"/>
      <c r="D33" s="689">
        <f>SUM(D34:D41)</f>
        <v>1964092.78</v>
      </c>
      <c r="E33" s="689">
        <f>SUM(E34:E41)</f>
        <v>1211000</v>
      </c>
      <c r="F33" s="690">
        <f>SUM(F34:F41)</f>
        <v>0</v>
      </c>
      <c r="G33" s="691">
        <f>SUM(G34:G41)</f>
        <v>1964092.78</v>
      </c>
    </row>
    <row r="34" spans="1:7" s="442" customFormat="1" ht="12.75" customHeight="1">
      <c r="A34" s="693"/>
      <c r="B34" s="694" t="s">
        <v>311</v>
      </c>
      <c r="C34" s="695"/>
      <c r="D34" s="696">
        <v>1500092.78</v>
      </c>
      <c r="E34" s="697">
        <v>747000</v>
      </c>
      <c r="F34" s="698">
        <v>-400000</v>
      </c>
      <c r="G34" s="699">
        <f>D34+F34</f>
        <v>1100092.78</v>
      </c>
    </row>
    <row r="35" spans="1:7" s="442" customFormat="1" ht="12.75" customHeight="1" hidden="1" thickBot="1" thickTop="1">
      <c r="A35" s="693"/>
      <c r="B35" s="694" t="s">
        <v>312</v>
      </c>
      <c r="C35" s="695"/>
      <c r="D35" s="696">
        <v>0</v>
      </c>
      <c r="E35" s="697">
        <v>0</v>
      </c>
      <c r="F35" s="698">
        <v>0</v>
      </c>
      <c r="G35" s="699">
        <v>0</v>
      </c>
    </row>
    <row r="36" spans="1:7" s="442" customFormat="1" ht="12.75" customHeight="1">
      <c r="A36" s="693"/>
      <c r="B36" s="694" t="s">
        <v>313</v>
      </c>
      <c r="C36" s="695"/>
      <c r="D36" s="696">
        <v>180000</v>
      </c>
      <c r="E36" s="697">
        <v>180000</v>
      </c>
      <c r="F36" s="698"/>
      <c r="G36" s="699">
        <f aca="true" t="shared" si="2" ref="G36:G41">D36+F36</f>
        <v>180000</v>
      </c>
    </row>
    <row r="37" spans="1:7" s="442" customFormat="1" ht="12.75" customHeight="1">
      <c r="A37" s="693"/>
      <c r="B37" s="694" t="s">
        <v>314</v>
      </c>
      <c r="C37" s="695"/>
      <c r="D37" s="696">
        <v>50000</v>
      </c>
      <c r="E37" s="697">
        <v>50000</v>
      </c>
      <c r="F37" s="698"/>
      <c r="G37" s="699">
        <f t="shared" si="2"/>
        <v>50000</v>
      </c>
    </row>
    <row r="38" spans="1:7" s="442" customFormat="1" ht="12.75" customHeight="1">
      <c r="A38" s="693"/>
      <c r="B38" s="694" t="s">
        <v>315</v>
      </c>
      <c r="C38" s="695"/>
      <c r="D38" s="696">
        <v>200000</v>
      </c>
      <c r="E38" s="697">
        <v>200000</v>
      </c>
      <c r="F38" s="698">
        <v>400000</v>
      </c>
      <c r="G38" s="699">
        <f t="shared" si="2"/>
        <v>600000</v>
      </c>
    </row>
    <row r="39" spans="1:7" s="442" customFormat="1" ht="12.75" customHeight="1">
      <c r="A39" s="693"/>
      <c r="B39" s="369" t="s">
        <v>316</v>
      </c>
      <c r="C39" s="695"/>
      <c r="D39" s="696">
        <v>3000</v>
      </c>
      <c r="E39" s="697">
        <v>3000</v>
      </c>
      <c r="F39" s="698"/>
      <c r="G39" s="699">
        <f t="shared" si="2"/>
        <v>3000</v>
      </c>
    </row>
    <row r="40" spans="1:7" s="442" customFormat="1" ht="12.75" customHeight="1">
      <c r="A40" s="693"/>
      <c r="B40" s="694" t="s">
        <v>317</v>
      </c>
      <c r="C40" s="695"/>
      <c r="D40" s="696">
        <v>2000</v>
      </c>
      <c r="E40" s="697">
        <v>2000</v>
      </c>
      <c r="F40" s="698"/>
      <c r="G40" s="699">
        <f t="shared" si="2"/>
        <v>2000</v>
      </c>
    </row>
    <row r="41" spans="1:7" s="442" customFormat="1" ht="24" customHeight="1" thickBot="1">
      <c r="A41" s="700"/>
      <c r="B41" s="374" t="s">
        <v>318</v>
      </c>
      <c r="C41" s="701"/>
      <c r="D41" s="702">
        <v>29000</v>
      </c>
      <c r="E41" s="703">
        <v>29000</v>
      </c>
      <c r="F41" s="704"/>
      <c r="G41" s="705">
        <f t="shared" si="2"/>
        <v>29000</v>
      </c>
    </row>
    <row r="42" spans="1:7" s="442" customFormat="1" ht="33.75" customHeight="1" hidden="1">
      <c r="A42" s="706">
        <v>900</v>
      </c>
      <c r="B42" s="707" t="s">
        <v>319</v>
      </c>
      <c r="C42" s="648">
        <f>C43+C51+C55</f>
        <v>312000</v>
      </c>
      <c r="D42" s="648"/>
      <c r="E42" s="648"/>
      <c r="F42" s="276"/>
      <c r="G42" s="277"/>
    </row>
    <row r="43" spans="1:7" s="442" customFormat="1" ht="21.75" customHeight="1" hidden="1">
      <c r="A43" s="708">
        <v>90001</v>
      </c>
      <c r="B43" s="709" t="s">
        <v>30</v>
      </c>
      <c r="C43" s="710">
        <f>SUM(C44:C46)</f>
        <v>202000</v>
      </c>
      <c r="D43" s="710"/>
      <c r="E43" s="710"/>
      <c r="F43" s="711"/>
      <c r="G43" s="712"/>
    </row>
    <row r="44" spans="1:7" s="442" customFormat="1" ht="15" customHeight="1" hidden="1">
      <c r="A44" s="713">
        <v>4300</v>
      </c>
      <c r="B44" s="714" t="s">
        <v>13</v>
      </c>
      <c r="C44" s="663">
        <v>45000</v>
      </c>
      <c r="D44" s="663"/>
      <c r="E44" s="663"/>
      <c r="F44" s="664"/>
      <c r="G44" s="715"/>
    </row>
    <row r="45" spans="1:7" s="442" customFormat="1" ht="15" customHeight="1" hidden="1">
      <c r="A45" s="713">
        <v>4430</v>
      </c>
      <c r="B45" s="714" t="s">
        <v>182</v>
      </c>
      <c r="C45" s="663">
        <v>77000</v>
      </c>
      <c r="D45" s="663"/>
      <c r="E45" s="663"/>
      <c r="F45" s="664"/>
      <c r="G45" s="715"/>
    </row>
    <row r="46" spans="1:7" s="442" customFormat="1" ht="15" customHeight="1" hidden="1">
      <c r="A46" s="713">
        <v>4580</v>
      </c>
      <c r="B46" s="714" t="s">
        <v>55</v>
      </c>
      <c r="C46" s="663">
        <v>80000</v>
      </c>
      <c r="D46" s="663"/>
      <c r="E46" s="663"/>
      <c r="F46" s="664"/>
      <c r="G46" s="715"/>
    </row>
    <row r="47" spans="1:7" s="442" customFormat="1" ht="15" customHeight="1" hidden="1">
      <c r="A47" s="676"/>
      <c r="B47" s="369" t="s">
        <v>310</v>
      </c>
      <c r="C47" s="695">
        <f>SUM(C48:C50)</f>
        <v>202000</v>
      </c>
      <c r="D47" s="697"/>
      <c r="E47" s="697"/>
      <c r="F47" s="698"/>
      <c r="G47" s="716"/>
    </row>
    <row r="48" spans="1:7" s="442" customFormat="1" ht="15" customHeight="1" hidden="1">
      <c r="A48" s="676"/>
      <c r="B48" s="369" t="s">
        <v>320</v>
      </c>
      <c r="C48" s="695">
        <v>77000</v>
      </c>
      <c r="D48" s="697"/>
      <c r="E48" s="697"/>
      <c r="F48" s="698"/>
      <c r="G48" s="716"/>
    </row>
    <row r="49" spans="1:7" s="442" customFormat="1" ht="15" customHeight="1" hidden="1">
      <c r="A49" s="676"/>
      <c r="B49" s="369" t="s">
        <v>321</v>
      </c>
      <c r="C49" s="695">
        <v>80000</v>
      </c>
      <c r="D49" s="697"/>
      <c r="E49" s="697"/>
      <c r="F49" s="698"/>
      <c r="G49" s="716"/>
    </row>
    <row r="50" spans="1:7" s="442" customFormat="1" ht="15" customHeight="1" hidden="1">
      <c r="A50" s="676"/>
      <c r="B50" s="369" t="s">
        <v>322</v>
      </c>
      <c r="C50" s="695">
        <v>45000</v>
      </c>
      <c r="D50" s="697"/>
      <c r="E50" s="697"/>
      <c r="F50" s="698"/>
      <c r="G50" s="716"/>
    </row>
    <row r="51" spans="1:7" s="442" customFormat="1" ht="15" customHeight="1" hidden="1">
      <c r="A51" s="717">
        <v>90003</v>
      </c>
      <c r="B51" s="718" t="s">
        <v>323</v>
      </c>
      <c r="C51" s="719">
        <f>C52</f>
        <v>50000</v>
      </c>
      <c r="D51" s="720"/>
      <c r="E51" s="720"/>
      <c r="F51" s="721"/>
      <c r="G51" s="722"/>
    </row>
    <row r="52" spans="1:7" s="442" customFormat="1" ht="15" customHeight="1" hidden="1">
      <c r="A52" s="676">
        <v>4300</v>
      </c>
      <c r="B52" s="405" t="s">
        <v>13</v>
      </c>
      <c r="C52" s="661">
        <f>SUM(C53:C54)</f>
        <v>50000</v>
      </c>
      <c r="D52" s="663"/>
      <c r="E52" s="663"/>
      <c r="F52" s="664"/>
      <c r="G52" s="715"/>
    </row>
    <row r="53" spans="1:7" s="442" customFormat="1" ht="15" customHeight="1" hidden="1">
      <c r="A53" s="693"/>
      <c r="B53" s="369" t="s">
        <v>324</v>
      </c>
      <c r="C53" s="695">
        <v>50000</v>
      </c>
      <c r="D53" s="697"/>
      <c r="E53" s="697"/>
      <c r="F53" s="698"/>
      <c r="G53" s="716"/>
    </row>
    <row r="54" spans="1:7" s="442" customFormat="1" ht="25.5" customHeight="1" hidden="1">
      <c r="A54" s="693"/>
      <c r="B54" s="369" t="s">
        <v>325</v>
      </c>
      <c r="C54" s="695">
        <v>0</v>
      </c>
      <c r="D54" s="697"/>
      <c r="E54" s="697"/>
      <c r="F54" s="698"/>
      <c r="G54" s="716"/>
    </row>
    <row r="55" spans="1:7" s="442" customFormat="1" ht="15" customHeight="1" hidden="1">
      <c r="A55" s="717">
        <v>90004</v>
      </c>
      <c r="B55" s="718" t="s">
        <v>326</v>
      </c>
      <c r="C55" s="719">
        <f>C56</f>
        <v>60000</v>
      </c>
      <c r="D55" s="720"/>
      <c r="E55" s="720"/>
      <c r="F55" s="721"/>
      <c r="G55" s="722"/>
    </row>
    <row r="56" spans="1:7" s="442" customFormat="1" ht="15" customHeight="1" hidden="1">
      <c r="A56" s="676">
        <v>4300</v>
      </c>
      <c r="B56" s="405" t="s">
        <v>13</v>
      </c>
      <c r="C56" s="661">
        <f>C57</f>
        <v>60000</v>
      </c>
      <c r="D56" s="663"/>
      <c r="E56" s="663"/>
      <c r="F56" s="664"/>
      <c r="G56" s="715"/>
    </row>
    <row r="57" spans="1:7" s="442" customFormat="1" ht="15" customHeight="1" hidden="1">
      <c r="A57" s="693"/>
      <c r="B57" s="369" t="s">
        <v>327</v>
      </c>
      <c r="C57" s="695">
        <v>60000</v>
      </c>
      <c r="D57" s="697"/>
      <c r="E57" s="697"/>
      <c r="F57" s="698"/>
      <c r="G57" s="716"/>
    </row>
    <row r="58" spans="1:7" s="200" customFormat="1" ht="28.5" customHeight="1" thickBot="1" thickTop="1">
      <c r="A58" s="723" t="s">
        <v>108</v>
      </c>
      <c r="B58" s="724" t="s">
        <v>328</v>
      </c>
      <c r="C58" s="725" t="e">
        <f>#REF!+C13-C23</f>
        <v>#REF!</v>
      </c>
      <c r="D58" s="726">
        <f>D12+D13-D23</f>
        <v>0</v>
      </c>
      <c r="E58" s="726" t="e">
        <f>E12+E13-E23</f>
        <v>#REF!</v>
      </c>
      <c r="F58" s="726">
        <f>F12+F13-F23</f>
        <v>0</v>
      </c>
      <c r="G58" s="510">
        <f>G12+G13-G23</f>
        <v>0</v>
      </c>
    </row>
    <row r="59" ht="13.5" thickTop="1"/>
  </sheetData>
  <mergeCells count="3">
    <mergeCell ref="A6:G6"/>
    <mergeCell ref="A7:G7"/>
    <mergeCell ref="A8:G8"/>
  </mergeCells>
  <printOptions horizontalCentered="1"/>
  <pageMargins left="0" right="0" top="0.984251968503937" bottom="0.984251968503937" header="0.5118110236220472" footer="0.5118110236220472"/>
  <pageSetup firstPageNumber="17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71"/>
  <sheetViews>
    <sheetView workbookViewId="0" topLeftCell="H1">
      <selection activeCell="O13" sqref="O13"/>
    </sheetView>
  </sheetViews>
  <sheetFormatPr defaultColWidth="9.00390625" defaultRowHeight="12.75"/>
  <cols>
    <col min="1" max="1" width="4.25390625" style="232" customWidth="1"/>
    <col min="2" max="2" width="4.25390625" style="184" customWidth="1"/>
    <col min="3" max="3" width="7.75390625" style="184" customWidth="1"/>
    <col min="4" max="4" width="5.75390625" style="408" customWidth="1"/>
    <col min="5" max="5" width="47.625" style="404" customWidth="1"/>
    <col min="6" max="10" width="10.75390625" style="184" customWidth="1"/>
    <col min="11" max="11" width="12.25390625" style="184" customWidth="1"/>
    <col min="12" max="16384" width="9.125" style="184" customWidth="1"/>
  </cols>
  <sheetData>
    <row r="1" spans="6:10" ht="12.75">
      <c r="F1" s="80"/>
      <c r="G1" s="80"/>
      <c r="H1" s="80"/>
      <c r="I1" s="80"/>
      <c r="J1" s="80" t="s">
        <v>176</v>
      </c>
    </row>
    <row r="2" spans="6:10" ht="12.75">
      <c r="F2" s="409"/>
      <c r="G2" s="439"/>
      <c r="H2" s="409"/>
      <c r="I2" s="439"/>
      <c r="J2" s="9" t="s">
        <v>376</v>
      </c>
    </row>
    <row r="3" spans="6:10" ht="12.75">
      <c r="F3" s="409"/>
      <c r="G3" s="439"/>
      <c r="H3" s="409"/>
      <c r="I3" s="439"/>
      <c r="J3" s="439" t="s">
        <v>1</v>
      </c>
    </row>
    <row r="4" spans="6:10" ht="12.75">
      <c r="F4" s="409"/>
      <c r="G4" s="439"/>
      <c r="H4" s="409"/>
      <c r="I4" s="439"/>
      <c r="J4" s="439" t="s">
        <v>332</v>
      </c>
    </row>
    <row r="5" spans="1:11" ht="21" customHeight="1">
      <c r="A5" s="231" t="s">
        <v>177</v>
      </c>
      <c r="B5" s="231"/>
      <c r="C5" s="410"/>
      <c r="D5" s="411"/>
      <c r="E5" s="412"/>
      <c r="F5" s="413"/>
      <c r="G5" s="413"/>
      <c r="H5" s="413"/>
      <c r="I5" s="762"/>
      <c r="J5" s="763"/>
      <c r="K5" s="763"/>
    </row>
    <row r="6" spans="2:11" ht="11.25" customHeight="1" thickBot="1">
      <c r="B6" s="414"/>
      <c r="F6" s="415"/>
      <c r="G6" s="415"/>
      <c r="H6" s="416"/>
      <c r="I6" s="416"/>
      <c r="K6" s="416" t="s">
        <v>178</v>
      </c>
    </row>
    <row r="7" spans="1:11" ht="27" customHeight="1" thickTop="1">
      <c r="A7" s="765" t="s">
        <v>91</v>
      </c>
      <c r="B7" s="766" t="s">
        <v>172</v>
      </c>
      <c r="C7" s="767" t="s">
        <v>173</v>
      </c>
      <c r="D7" s="767" t="s">
        <v>67</v>
      </c>
      <c r="E7" s="767" t="s">
        <v>174</v>
      </c>
      <c r="F7" s="768" t="s">
        <v>347</v>
      </c>
      <c r="G7" s="769"/>
      <c r="H7" s="770"/>
      <c r="I7" s="768"/>
      <c r="J7" s="769"/>
      <c r="K7" s="770"/>
    </row>
    <row r="8" spans="1:11" ht="24" customHeight="1">
      <c r="A8" s="771"/>
      <c r="B8" s="417"/>
      <c r="C8" s="418"/>
      <c r="D8" s="418"/>
      <c r="E8" s="419"/>
      <c r="F8" s="420" t="s">
        <v>363</v>
      </c>
      <c r="G8" s="421" t="s">
        <v>95</v>
      </c>
      <c r="H8" s="759" t="s">
        <v>175</v>
      </c>
      <c r="I8" s="420" t="s">
        <v>364</v>
      </c>
      <c r="J8" s="421" t="s">
        <v>95</v>
      </c>
      <c r="K8" s="759" t="s">
        <v>175</v>
      </c>
    </row>
    <row r="9" spans="1:11" s="426" customFormat="1" ht="9" customHeight="1">
      <c r="A9" s="619">
        <v>1</v>
      </c>
      <c r="B9" s="422">
        <v>2</v>
      </c>
      <c r="C9" s="423">
        <v>3</v>
      </c>
      <c r="D9" s="422">
        <v>4</v>
      </c>
      <c r="E9" s="423">
        <v>5</v>
      </c>
      <c r="F9" s="422">
        <v>6</v>
      </c>
      <c r="G9" s="425">
        <v>7</v>
      </c>
      <c r="H9" s="424">
        <v>8</v>
      </c>
      <c r="I9" s="422">
        <v>9</v>
      </c>
      <c r="J9" s="425">
        <v>10</v>
      </c>
      <c r="K9" s="424">
        <v>11</v>
      </c>
    </row>
    <row r="10" spans="1:21" s="434" customFormat="1" ht="12.75" customHeight="1">
      <c r="A10" s="772">
        <v>3</v>
      </c>
      <c r="B10" s="427">
        <v>600</v>
      </c>
      <c r="C10" s="427">
        <v>60015</v>
      </c>
      <c r="D10" s="427">
        <v>6050</v>
      </c>
      <c r="E10" s="428" t="s">
        <v>333</v>
      </c>
      <c r="F10" s="779">
        <v>2750</v>
      </c>
      <c r="G10" s="779">
        <v>-2750</v>
      </c>
      <c r="H10" s="760">
        <f aca="true" t="shared" si="0" ref="H10:H30">F10+G10</f>
        <v>0</v>
      </c>
      <c r="I10" s="448">
        <v>0</v>
      </c>
      <c r="J10" s="779"/>
      <c r="K10" s="760">
        <f aca="true" t="shared" si="1" ref="K10:K30">I10+J10</f>
        <v>0</v>
      </c>
      <c r="L10" s="433"/>
      <c r="M10" s="433"/>
      <c r="N10" s="433"/>
      <c r="O10" s="433"/>
      <c r="P10" s="433"/>
      <c r="Q10" s="433"/>
      <c r="R10" s="433"/>
      <c r="S10" s="433"/>
      <c r="T10" s="433"/>
      <c r="U10" s="433"/>
    </row>
    <row r="11" spans="1:21" s="434" customFormat="1" ht="12.75" customHeight="1">
      <c r="A11" s="773">
        <v>7</v>
      </c>
      <c r="B11" s="427">
        <v>600</v>
      </c>
      <c r="C11" s="427">
        <v>60015</v>
      </c>
      <c r="D11" s="427">
        <v>6050</v>
      </c>
      <c r="E11" s="780" t="s">
        <v>334</v>
      </c>
      <c r="F11" s="779">
        <v>1000</v>
      </c>
      <c r="G11" s="779">
        <v>-900</v>
      </c>
      <c r="H11" s="760">
        <f t="shared" si="0"/>
        <v>100</v>
      </c>
      <c r="I11" s="448">
        <v>1000</v>
      </c>
      <c r="J11" s="781">
        <v>-750</v>
      </c>
      <c r="K11" s="760">
        <f t="shared" si="1"/>
        <v>250</v>
      </c>
      <c r="L11" s="433"/>
      <c r="M11" s="433"/>
      <c r="N11" s="433"/>
      <c r="O11" s="433"/>
      <c r="P11" s="433"/>
      <c r="Q11" s="433"/>
      <c r="R11" s="433"/>
      <c r="S11" s="433"/>
      <c r="T11" s="433"/>
      <c r="U11" s="433"/>
    </row>
    <row r="12" spans="1:48" s="435" customFormat="1" ht="12.75" customHeight="1">
      <c r="A12" s="773">
        <v>11</v>
      </c>
      <c r="B12" s="427">
        <v>600</v>
      </c>
      <c r="C12" s="427">
        <v>60015</v>
      </c>
      <c r="D12" s="427">
        <v>6050</v>
      </c>
      <c r="E12" s="780" t="s">
        <v>335</v>
      </c>
      <c r="F12" s="782">
        <v>0</v>
      </c>
      <c r="G12" s="782">
        <v>1200</v>
      </c>
      <c r="H12" s="760">
        <f t="shared" si="0"/>
        <v>1200</v>
      </c>
      <c r="I12" s="783">
        <v>0</v>
      </c>
      <c r="J12" s="779">
        <v>3400</v>
      </c>
      <c r="K12" s="760">
        <f t="shared" si="1"/>
        <v>3400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</row>
    <row r="13" spans="1:12" ht="12.75" customHeight="1">
      <c r="A13" s="774">
        <v>17</v>
      </c>
      <c r="B13" s="427">
        <v>600</v>
      </c>
      <c r="C13" s="427">
        <v>60016</v>
      </c>
      <c r="D13" s="784">
        <v>6050</v>
      </c>
      <c r="E13" s="428" t="s">
        <v>336</v>
      </c>
      <c r="F13" s="782">
        <v>1900</v>
      </c>
      <c r="G13" s="782">
        <v>200</v>
      </c>
      <c r="H13" s="760">
        <f t="shared" si="0"/>
        <v>2100</v>
      </c>
      <c r="I13" s="783">
        <v>0</v>
      </c>
      <c r="J13" s="779"/>
      <c r="K13" s="760">
        <f t="shared" si="1"/>
        <v>0</v>
      </c>
      <c r="L13" s="437"/>
    </row>
    <row r="14" spans="1:11" s="675" customFormat="1" ht="12.75" customHeight="1">
      <c r="A14" s="773">
        <v>19</v>
      </c>
      <c r="B14" s="792">
        <v>600</v>
      </c>
      <c r="C14" s="793">
        <v>60016</v>
      </c>
      <c r="D14" s="792">
        <v>6050</v>
      </c>
      <c r="E14" s="794" t="s">
        <v>329</v>
      </c>
      <c r="F14" s="448">
        <v>1000</v>
      </c>
      <c r="G14" s="795">
        <v>850</v>
      </c>
      <c r="H14" s="760">
        <f>F14+G14</f>
        <v>1850</v>
      </c>
      <c r="I14" s="448">
        <v>2000</v>
      </c>
      <c r="J14" s="795">
        <v>-1000</v>
      </c>
      <c r="K14" s="760">
        <f>I14+J14</f>
        <v>1000</v>
      </c>
    </row>
    <row r="15" spans="1:12" ht="12.75" customHeight="1">
      <c r="A15" s="774">
        <v>30</v>
      </c>
      <c r="B15" s="427">
        <v>600</v>
      </c>
      <c r="C15" s="427">
        <v>60017</v>
      </c>
      <c r="D15" s="784">
        <v>6050</v>
      </c>
      <c r="E15" s="428" t="s">
        <v>337</v>
      </c>
      <c r="F15" s="779">
        <v>130</v>
      </c>
      <c r="G15" s="779">
        <v>-130</v>
      </c>
      <c r="H15" s="760">
        <f t="shared" si="0"/>
        <v>0</v>
      </c>
      <c r="I15" s="448">
        <v>0</v>
      </c>
      <c r="J15" s="785"/>
      <c r="K15" s="760">
        <f t="shared" si="1"/>
        <v>0</v>
      </c>
      <c r="L15" s="285"/>
    </row>
    <row r="16" spans="1:12" ht="12.75" customHeight="1">
      <c r="A16" s="774">
        <v>50</v>
      </c>
      <c r="B16" s="817">
        <v>900</v>
      </c>
      <c r="C16" s="818">
        <v>90001</v>
      </c>
      <c r="D16" s="817">
        <v>6050</v>
      </c>
      <c r="E16" s="819" t="s">
        <v>362</v>
      </c>
      <c r="F16" s="448">
        <v>1000</v>
      </c>
      <c r="G16" s="795">
        <v>-500</v>
      </c>
      <c r="H16" s="760">
        <f t="shared" si="0"/>
        <v>500</v>
      </c>
      <c r="I16" s="448">
        <v>1000</v>
      </c>
      <c r="J16" s="813"/>
      <c r="K16" s="760">
        <f t="shared" si="1"/>
        <v>1000</v>
      </c>
      <c r="L16" s="285"/>
    </row>
    <row r="17" spans="1:12" ht="12.75" customHeight="1">
      <c r="A17" s="774">
        <v>55</v>
      </c>
      <c r="B17" s="820">
        <v>900</v>
      </c>
      <c r="C17" s="821">
        <v>90013</v>
      </c>
      <c r="D17" s="820">
        <v>6050</v>
      </c>
      <c r="E17" s="822" t="s">
        <v>359</v>
      </c>
      <c r="F17" s="448">
        <v>2000</v>
      </c>
      <c r="G17" s="795">
        <v>-1600</v>
      </c>
      <c r="H17" s="760">
        <f t="shared" si="0"/>
        <v>400</v>
      </c>
      <c r="I17" s="448">
        <v>1000</v>
      </c>
      <c r="J17" s="813"/>
      <c r="K17" s="760">
        <f t="shared" si="1"/>
        <v>1000</v>
      </c>
      <c r="L17" s="285"/>
    </row>
    <row r="18" spans="1:11" s="675" customFormat="1" ht="12.75" customHeight="1">
      <c r="A18" s="773">
        <v>64</v>
      </c>
      <c r="B18" s="792">
        <v>926</v>
      </c>
      <c r="C18" s="793">
        <v>92601</v>
      </c>
      <c r="D18" s="792">
        <v>6050</v>
      </c>
      <c r="E18" s="794" t="s">
        <v>330</v>
      </c>
      <c r="F18" s="448">
        <v>1000</v>
      </c>
      <c r="G18" s="795">
        <v>-700</v>
      </c>
      <c r="H18" s="760">
        <f>F18+G18</f>
        <v>300</v>
      </c>
      <c r="I18" s="448">
        <v>0</v>
      </c>
      <c r="J18" s="795"/>
      <c r="K18" s="760">
        <f>I18+J18</f>
        <v>0</v>
      </c>
    </row>
    <row r="19" spans="1:12" ht="30" customHeight="1">
      <c r="A19" s="773">
        <v>67</v>
      </c>
      <c r="B19" s="427">
        <v>600</v>
      </c>
      <c r="C19" s="427">
        <v>60015</v>
      </c>
      <c r="D19" s="784">
        <v>6050</v>
      </c>
      <c r="E19" s="780" t="s">
        <v>350</v>
      </c>
      <c r="F19" s="779">
        <v>500</v>
      </c>
      <c r="G19" s="779">
        <v>-410</v>
      </c>
      <c r="H19" s="760">
        <f t="shared" si="0"/>
        <v>90</v>
      </c>
      <c r="I19" s="448">
        <v>500</v>
      </c>
      <c r="J19" s="779"/>
      <c r="K19" s="760">
        <f t="shared" si="1"/>
        <v>500</v>
      </c>
      <c r="L19" s="285"/>
    </row>
    <row r="20" spans="1:14" ht="18">
      <c r="A20" s="773">
        <v>69</v>
      </c>
      <c r="B20" s="427">
        <v>600</v>
      </c>
      <c r="C20" s="427">
        <v>60015</v>
      </c>
      <c r="D20" s="784">
        <v>6050</v>
      </c>
      <c r="E20" s="780" t="s">
        <v>338</v>
      </c>
      <c r="F20" s="779">
        <v>950</v>
      </c>
      <c r="G20" s="779">
        <v>-650</v>
      </c>
      <c r="H20" s="760">
        <f t="shared" si="0"/>
        <v>300</v>
      </c>
      <c r="I20" s="448">
        <v>0</v>
      </c>
      <c r="J20" s="779">
        <v>950</v>
      </c>
      <c r="K20" s="760">
        <f t="shared" si="1"/>
        <v>950</v>
      </c>
      <c r="L20" s="440"/>
      <c r="M20" s="440"/>
      <c r="N20" s="440"/>
    </row>
    <row r="21" spans="1:11" s="280" customFormat="1" ht="12.75" customHeight="1">
      <c r="A21" s="773">
        <v>72</v>
      </c>
      <c r="B21" s="427">
        <v>600</v>
      </c>
      <c r="C21" s="427">
        <v>60015</v>
      </c>
      <c r="D21" s="784">
        <v>6050</v>
      </c>
      <c r="E21" s="780" t="s">
        <v>340</v>
      </c>
      <c r="F21" s="779">
        <v>500</v>
      </c>
      <c r="G21" s="779">
        <v>-200</v>
      </c>
      <c r="H21" s="760">
        <f t="shared" si="0"/>
        <v>300</v>
      </c>
      <c r="I21" s="448">
        <v>0</v>
      </c>
      <c r="J21" s="779"/>
      <c r="K21" s="760">
        <f t="shared" si="1"/>
        <v>0</v>
      </c>
    </row>
    <row r="22" spans="1:11" s="280" customFormat="1" ht="12.75" customHeight="1">
      <c r="A22" s="773">
        <v>79</v>
      </c>
      <c r="B22" s="427">
        <v>600</v>
      </c>
      <c r="C22" s="427">
        <v>60017</v>
      </c>
      <c r="D22" s="784">
        <v>6050</v>
      </c>
      <c r="E22" s="786" t="s">
        <v>341</v>
      </c>
      <c r="F22" s="779">
        <v>200</v>
      </c>
      <c r="G22" s="779">
        <v>-190</v>
      </c>
      <c r="H22" s="760">
        <f t="shared" si="0"/>
        <v>10</v>
      </c>
      <c r="I22" s="448">
        <v>0</v>
      </c>
      <c r="J22" s="779"/>
      <c r="K22" s="760">
        <f t="shared" si="1"/>
        <v>0</v>
      </c>
    </row>
    <row r="23" spans="1:14" s="280" customFormat="1" ht="16.5" customHeight="1">
      <c r="A23" s="773">
        <v>80</v>
      </c>
      <c r="B23" s="427">
        <v>600</v>
      </c>
      <c r="C23" s="427">
        <v>60017</v>
      </c>
      <c r="D23" s="784">
        <v>6050</v>
      </c>
      <c r="E23" s="786" t="s">
        <v>351</v>
      </c>
      <c r="F23" s="779">
        <v>0</v>
      </c>
      <c r="G23" s="779">
        <v>820</v>
      </c>
      <c r="H23" s="760">
        <f t="shared" si="0"/>
        <v>820</v>
      </c>
      <c r="I23" s="448">
        <v>0</v>
      </c>
      <c r="J23" s="779"/>
      <c r="K23" s="760">
        <f t="shared" si="1"/>
        <v>0</v>
      </c>
      <c r="L23" s="442"/>
      <c r="M23" s="442"/>
      <c r="N23" s="442"/>
    </row>
    <row r="24" spans="1:11" s="675" customFormat="1" ht="12.75" customHeight="1">
      <c r="A24" s="773">
        <v>88</v>
      </c>
      <c r="B24" s="796">
        <v>926</v>
      </c>
      <c r="C24" s="427">
        <v>92601</v>
      </c>
      <c r="D24" s="796">
        <v>6050</v>
      </c>
      <c r="E24" s="428" t="s">
        <v>331</v>
      </c>
      <c r="F24" s="448">
        <v>550</v>
      </c>
      <c r="G24" s="795">
        <v>-550</v>
      </c>
      <c r="H24" s="760">
        <f>F24+G24</f>
        <v>0</v>
      </c>
      <c r="I24" s="448">
        <v>900</v>
      </c>
      <c r="J24" s="795">
        <v>-600</v>
      </c>
      <c r="K24" s="760">
        <f>I24+J24</f>
        <v>300</v>
      </c>
    </row>
    <row r="25" spans="1:48" s="280" customFormat="1" ht="12.75" customHeight="1">
      <c r="A25" s="773">
        <v>89</v>
      </c>
      <c r="B25" s="427">
        <v>600</v>
      </c>
      <c r="C25" s="427">
        <v>60015</v>
      </c>
      <c r="D25" s="784">
        <v>6050</v>
      </c>
      <c r="E25" s="780" t="s">
        <v>342</v>
      </c>
      <c r="F25" s="779">
        <v>4000</v>
      </c>
      <c r="G25" s="779">
        <v>-3990</v>
      </c>
      <c r="H25" s="760">
        <f t="shared" si="0"/>
        <v>10</v>
      </c>
      <c r="I25" s="448">
        <v>4100</v>
      </c>
      <c r="J25" s="779"/>
      <c r="K25" s="760">
        <f t="shared" si="1"/>
        <v>4100</v>
      </c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</row>
    <row r="26" spans="1:20" s="442" customFormat="1" ht="12.75" customHeight="1">
      <c r="A26" s="773">
        <v>90</v>
      </c>
      <c r="B26" s="427">
        <v>600</v>
      </c>
      <c r="C26" s="427">
        <v>60015</v>
      </c>
      <c r="D26" s="427">
        <v>6050</v>
      </c>
      <c r="E26" s="780" t="s">
        <v>343</v>
      </c>
      <c r="F26" s="779">
        <v>3500</v>
      </c>
      <c r="G26" s="779">
        <v>6500</v>
      </c>
      <c r="H26" s="760">
        <f t="shared" si="0"/>
        <v>10000</v>
      </c>
      <c r="I26" s="448">
        <v>3971</v>
      </c>
      <c r="J26" s="779">
        <v>-3471</v>
      </c>
      <c r="K26" s="760">
        <f t="shared" si="1"/>
        <v>500</v>
      </c>
      <c r="L26" s="280"/>
      <c r="M26" s="280"/>
      <c r="N26" s="280"/>
      <c r="O26" s="280"/>
      <c r="P26" s="280"/>
      <c r="Q26" s="280"/>
      <c r="R26" s="280"/>
      <c r="S26" s="280"/>
      <c r="T26" s="280"/>
    </row>
    <row r="27" spans="1:54" s="442" customFormat="1" ht="12.75" customHeight="1">
      <c r="A27" s="773">
        <v>91</v>
      </c>
      <c r="B27" s="427">
        <v>600</v>
      </c>
      <c r="C27" s="427">
        <v>60015</v>
      </c>
      <c r="D27" s="784">
        <v>6050</v>
      </c>
      <c r="E27" s="780" t="s">
        <v>344</v>
      </c>
      <c r="F27" s="779">
        <v>2800</v>
      </c>
      <c r="G27" s="779">
        <v>-2600</v>
      </c>
      <c r="H27" s="760">
        <f t="shared" si="0"/>
        <v>200</v>
      </c>
      <c r="I27" s="448">
        <v>3100</v>
      </c>
      <c r="J27" s="779">
        <v>1200</v>
      </c>
      <c r="K27" s="760">
        <f t="shared" si="1"/>
        <v>4300</v>
      </c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</row>
    <row r="28" spans="1:11" s="280" customFormat="1" ht="12.75" customHeight="1">
      <c r="A28" s="773">
        <v>92</v>
      </c>
      <c r="B28" s="427">
        <v>600</v>
      </c>
      <c r="C28" s="427">
        <v>60015</v>
      </c>
      <c r="D28" s="427">
        <v>6050</v>
      </c>
      <c r="E28" s="780" t="s">
        <v>345</v>
      </c>
      <c r="F28" s="779">
        <v>1300</v>
      </c>
      <c r="G28" s="779">
        <v>2300</v>
      </c>
      <c r="H28" s="760">
        <f t="shared" si="0"/>
        <v>3600</v>
      </c>
      <c r="I28" s="448">
        <v>1300</v>
      </c>
      <c r="J28" s="779">
        <v>-1300</v>
      </c>
      <c r="K28" s="760">
        <f t="shared" si="1"/>
        <v>0</v>
      </c>
    </row>
    <row r="29" spans="1:11" s="280" customFormat="1" ht="12.75" customHeight="1">
      <c r="A29" s="775">
        <v>93</v>
      </c>
      <c r="B29" s="427">
        <v>600</v>
      </c>
      <c r="C29" s="427">
        <v>60015</v>
      </c>
      <c r="D29" s="427">
        <v>6050</v>
      </c>
      <c r="E29" s="780" t="s">
        <v>346</v>
      </c>
      <c r="F29" s="779">
        <v>0</v>
      </c>
      <c r="G29" s="779">
        <v>0</v>
      </c>
      <c r="H29" s="760">
        <f t="shared" si="0"/>
        <v>0</v>
      </c>
      <c r="I29" s="448">
        <v>4000</v>
      </c>
      <c r="J29" s="779">
        <v>-1229</v>
      </c>
      <c r="K29" s="760">
        <f t="shared" si="1"/>
        <v>2771</v>
      </c>
    </row>
    <row r="30" spans="1:11" s="280" customFormat="1" ht="12.75" customHeight="1">
      <c r="A30" s="775">
        <v>94</v>
      </c>
      <c r="B30" s="820">
        <v>700</v>
      </c>
      <c r="C30" s="821">
        <v>70095</v>
      </c>
      <c r="D30" s="820">
        <v>6050</v>
      </c>
      <c r="E30" s="822" t="s">
        <v>361</v>
      </c>
      <c r="F30" s="779">
        <v>2400</v>
      </c>
      <c r="G30" s="779">
        <v>1100</v>
      </c>
      <c r="H30" s="760">
        <f t="shared" si="0"/>
        <v>3500</v>
      </c>
      <c r="I30" s="448">
        <v>3500</v>
      </c>
      <c r="J30" s="779">
        <v>1000</v>
      </c>
      <c r="K30" s="760">
        <f t="shared" si="1"/>
        <v>4500</v>
      </c>
    </row>
    <row r="31" spans="1:48" s="440" customFormat="1" ht="12.75" customHeight="1">
      <c r="A31" s="775">
        <v>107</v>
      </c>
      <c r="B31" s="787">
        <v>600</v>
      </c>
      <c r="C31" s="787">
        <v>60015</v>
      </c>
      <c r="D31" s="788">
        <v>6050</v>
      </c>
      <c r="E31" s="789" t="s">
        <v>339</v>
      </c>
      <c r="F31" s="790">
        <v>0</v>
      </c>
      <c r="G31" s="790">
        <v>800</v>
      </c>
      <c r="H31" s="760">
        <f>F31+G31</f>
        <v>800</v>
      </c>
      <c r="I31" s="791">
        <v>0</v>
      </c>
      <c r="J31" s="790">
        <v>1200</v>
      </c>
      <c r="K31" s="760">
        <f>I31+J31</f>
        <v>1200</v>
      </c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</row>
    <row r="32" spans="1:48" s="440" customFormat="1" ht="28.5" customHeight="1" thickBot="1">
      <c r="A32" s="775">
        <v>108</v>
      </c>
      <c r="B32" s="787">
        <v>801</v>
      </c>
      <c r="C32" s="787">
        <v>80195</v>
      </c>
      <c r="D32" s="788">
        <v>6050</v>
      </c>
      <c r="E32" s="814" t="s">
        <v>360</v>
      </c>
      <c r="F32" s="815">
        <v>0</v>
      </c>
      <c r="G32" s="815">
        <v>1400</v>
      </c>
      <c r="H32" s="816">
        <f>F32+G32</f>
        <v>1400</v>
      </c>
      <c r="I32" s="791">
        <v>0</v>
      </c>
      <c r="J32" s="790">
        <v>600</v>
      </c>
      <c r="K32" s="760">
        <f>I32+J32</f>
        <v>600</v>
      </c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</row>
    <row r="33" spans="1:11" s="280" customFormat="1" ht="15.75" customHeight="1" thickBot="1" thickTop="1">
      <c r="A33" s="776"/>
      <c r="B33" s="429"/>
      <c r="C33" s="429"/>
      <c r="D33" s="430"/>
      <c r="E33" s="449" t="s">
        <v>82</v>
      </c>
      <c r="F33" s="432">
        <f aca="true" t="shared" si="2" ref="F33:K33">SUM(F10:F32)</f>
        <v>27480</v>
      </c>
      <c r="G33" s="432">
        <f t="shared" si="2"/>
        <v>0</v>
      </c>
      <c r="H33" s="761">
        <f t="shared" si="2"/>
        <v>27480</v>
      </c>
      <c r="I33" s="432">
        <f t="shared" si="2"/>
        <v>26371</v>
      </c>
      <c r="J33" s="432">
        <f t="shared" si="2"/>
        <v>0</v>
      </c>
      <c r="K33" s="431">
        <f t="shared" si="2"/>
        <v>26371</v>
      </c>
    </row>
    <row r="34" spans="1:9" s="280" customFormat="1" ht="13.5" thickTop="1">
      <c r="A34" s="764"/>
      <c r="D34" s="445"/>
      <c r="E34" s="443"/>
      <c r="F34" s="444"/>
      <c r="G34" s="444"/>
      <c r="H34" s="444"/>
      <c r="I34" s="441"/>
    </row>
    <row r="35" spans="1:20" s="280" customFormat="1" ht="12.75">
      <c r="A35" s="764"/>
      <c r="D35" s="445"/>
      <c r="E35" s="443"/>
      <c r="F35" s="446"/>
      <c r="G35" s="446"/>
      <c r="H35" s="446"/>
      <c r="I35" s="447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</row>
    <row r="36" spans="1:54" s="280" customFormat="1" ht="12.75">
      <c r="A36" s="764"/>
      <c r="D36" s="445"/>
      <c r="E36" s="443"/>
      <c r="F36" s="444"/>
      <c r="G36" s="444"/>
      <c r="H36" s="444"/>
      <c r="I36" s="447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</row>
    <row r="37" spans="1:9" s="443" customFormat="1" ht="12.75">
      <c r="A37" s="416"/>
      <c r="D37" s="445"/>
      <c r="F37" s="444"/>
      <c r="G37" s="444"/>
      <c r="H37" s="444"/>
      <c r="I37" s="447"/>
    </row>
    <row r="38" spans="1:9" s="443" customFormat="1" ht="12.75">
      <c r="A38" s="416"/>
      <c r="D38" s="445"/>
      <c r="F38" s="444"/>
      <c r="G38" s="444"/>
      <c r="H38" s="444"/>
      <c r="I38" s="447"/>
    </row>
    <row r="39" spans="1:9" s="443" customFormat="1" ht="12.75">
      <c r="A39" s="416"/>
      <c r="D39" s="445"/>
      <c r="F39" s="444"/>
      <c r="G39" s="444"/>
      <c r="H39" s="444"/>
      <c r="I39" s="447"/>
    </row>
    <row r="40" spans="1:9" s="443" customFormat="1" ht="12.75">
      <c r="A40" s="416"/>
      <c r="D40" s="445"/>
      <c r="F40" s="444"/>
      <c r="G40" s="444"/>
      <c r="H40" s="444"/>
      <c r="I40" s="447"/>
    </row>
    <row r="41" spans="1:9" s="443" customFormat="1" ht="12.75">
      <c r="A41" s="416"/>
      <c r="D41" s="445"/>
      <c r="E41" s="404"/>
      <c r="F41" s="184"/>
      <c r="G41" s="184"/>
      <c r="H41" s="184"/>
      <c r="I41" s="447"/>
    </row>
    <row r="42" spans="1:9" s="443" customFormat="1" ht="12.75">
      <c r="A42" s="416"/>
      <c r="D42" s="408"/>
      <c r="E42" s="404"/>
      <c r="F42" s="184"/>
      <c r="G42" s="184"/>
      <c r="H42" s="184"/>
      <c r="I42" s="447"/>
    </row>
    <row r="43" spans="1:9" s="443" customFormat="1" ht="12.75">
      <c r="A43" s="416"/>
      <c r="D43" s="408"/>
      <c r="E43" s="404"/>
      <c r="F43" s="184"/>
      <c r="G43" s="184"/>
      <c r="H43" s="184"/>
      <c r="I43" s="447"/>
    </row>
    <row r="44" spans="1:20" s="443" customFormat="1" ht="12.75">
      <c r="A44" s="416"/>
      <c r="D44" s="408"/>
      <c r="E44" s="404"/>
      <c r="F44" s="184"/>
      <c r="G44" s="184"/>
      <c r="H44" s="184"/>
      <c r="I44" s="436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</row>
    <row r="45" spans="1:54" s="443" customFormat="1" ht="12.75">
      <c r="A45" s="416"/>
      <c r="D45" s="408"/>
      <c r="E45" s="404"/>
      <c r="F45" s="184"/>
      <c r="G45" s="184"/>
      <c r="H45" s="184"/>
      <c r="I45" s="436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</row>
    <row r="46" ht="12.75">
      <c r="I46" s="436"/>
    </row>
    <row r="47" ht="12.75">
      <c r="I47" s="436"/>
    </row>
    <row r="48" ht="12.75">
      <c r="I48" s="436"/>
    </row>
    <row r="49" ht="12.75">
      <c r="I49" s="436"/>
    </row>
    <row r="50" ht="12.75">
      <c r="I50" s="436"/>
    </row>
    <row r="51" ht="12.75">
      <c r="I51" s="436"/>
    </row>
    <row r="52" ht="12.75">
      <c r="I52" s="436"/>
    </row>
    <row r="53" ht="12.75">
      <c r="I53" s="436"/>
    </row>
    <row r="54" ht="12.75">
      <c r="I54" s="436"/>
    </row>
    <row r="55" ht="12.75">
      <c r="I55" s="436"/>
    </row>
    <row r="56" ht="12.75">
      <c r="I56" s="436"/>
    </row>
    <row r="57" ht="12.75">
      <c r="I57" s="436"/>
    </row>
    <row r="58" ht="12.75">
      <c r="I58" s="436"/>
    </row>
    <row r="59" ht="12.75">
      <c r="I59" s="436"/>
    </row>
    <row r="60" ht="12.75">
      <c r="I60" s="436"/>
    </row>
    <row r="61" ht="12.75">
      <c r="I61" s="436"/>
    </row>
    <row r="62" ht="12.75">
      <c r="I62" s="436"/>
    </row>
    <row r="63" ht="12.75">
      <c r="I63" s="436"/>
    </row>
    <row r="64" ht="12.75">
      <c r="I64" s="436"/>
    </row>
    <row r="65" ht="12.75">
      <c r="I65" s="436"/>
    </row>
    <row r="66" ht="12.75">
      <c r="I66" s="436"/>
    </row>
    <row r="67" ht="12.75">
      <c r="I67" s="436"/>
    </row>
    <row r="68" ht="12.75">
      <c r="I68" s="436"/>
    </row>
    <row r="69" ht="12.75">
      <c r="I69" s="436"/>
    </row>
    <row r="70" ht="12.75">
      <c r="I70" s="436"/>
    </row>
    <row r="71" ht="12.75">
      <c r="I71" s="436"/>
    </row>
  </sheetData>
  <printOptions horizontalCentered="1"/>
  <pageMargins left="0" right="0" top="0.7874015748031497" bottom="0.5905511811023623" header="0.5118110236220472" footer="0.5118110236220472"/>
  <pageSetup firstPageNumber="18" useFirstPageNumber="1" horizontalDpi="300" verticalDpi="300" orientation="landscape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2008-09-29T08:19:50Z</cp:lastPrinted>
  <dcterms:created xsi:type="dcterms:W3CDTF">2005-03-29T09:14:57Z</dcterms:created>
  <dcterms:modified xsi:type="dcterms:W3CDTF">2008-10-22T11:51:58Z</dcterms:modified>
  <cp:category/>
  <cp:version/>
  <cp:contentType/>
  <cp:contentStatus/>
</cp:coreProperties>
</file>