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Zał 1" sheetId="1" r:id="rId1"/>
    <sheet name="Zał 2" sheetId="2" r:id="rId2"/>
    <sheet name="Zal 3" sheetId="3" r:id="rId3"/>
    <sheet name="Zal 4" sheetId="4" r:id="rId4"/>
    <sheet name="Zal 5" sheetId="5" r:id="rId5"/>
  </sheets>
  <definedNames>
    <definedName name="_xlnm.Print_Titles" localSheetId="3">'Zal 4'!$11:$13</definedName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<sst xmlns="http://schemas.openxmlformats.org/spreadsheetml/2006/main" count="472" uniqueCount="248">
  <si>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</si>
  <si>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</si>
  <si>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</si>
  <si>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</si>
  <si>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</si>
  <si>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</si>
  <si>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</si>
  <si>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</si>
  <si>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</si>
  <si>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</si>
  <si>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</si>
  <si>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</si>
  <si>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</si>
  <si>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Zakup usług pozostałych</t>
  </si>
  <si>
    <t>OŚWIATA I WYCHOWANIE</t>
  </si>
  <si>
    <t>E</t>
  </si>
  <si>
    <t>Zakup materiałów i wyposażenia</t>
  </si>
  <si>
    <t>KULTURA I OCHRONA DZIEDZICTWA NARODOWEGO</t>
  </si>
  <si>
    <t>KULTURA FIZYCZNA I SPORT</t>
  </si>
  <si>
    <t>IK</t>
  </si>
  <si>
    <t>OGÓŁEM</t>
  </si>
  <si>
    <t>per saldo</t>
  </si>
  <si>
    <t>w złotych</t>
  </si>
  <si>
    <t>TRANSPORT I ŁĄCZNOŚĆ</t>
  </si>
  <si>
    <t>KS</t>
  </si>
  <si>
    <t xml:space="preserve">GOSPODARKA KOMUNALNA I OCHRONA ŚRODOWISKA </t>
  </si>
  <si>
    <t>Załącznik nr 2 do Uchwały</t>
  </si>
  <si>
    <t>RÓŻNE ROZLICZENIA</t>
  </si>
  <si>
    <t>GOSPODARKA MIESZKANIOWA</t>
  </si>
  <si>
    <t>Gospodarka ściekowa i ochrona wód</t>
  </si>
  <si>
    <t>0970</t>
  </si>
  <si>
    <t>Wpływy z różnych dochodów</t>
  </si>
  <si>
    <t>75814</t>
  </si>
  <si>
    <t>Różne rozliczenia finansowe</t>
  </si>
  <si>
    <t>750</t>
  </si>
  <si>
    <t>ADMINISTRACJA PUBLICZNA</t>
  </si>
  <si>
    <t>Wynagrodzenia bezosobowe</t>
  </si>
  <si>
    <t>ZMIANY   PLANU  DOCHODÓW  I  WYDATKÓW   NA  ZADANIA  WŁASNE  GMINY                                           W  2008  ROKU</t>
  </si>
  <si>
    <t>Muzea</t>
  </si>
  <si>
    <t>Dotacja podmiotowa z budżetu dla samorządowej instytucji kultury</t>
  </si>
  <si>
    <t>Składki na ubezpieczenia społeczne</t>
  </si>
  <si>
    <t>Składki na FP</t>
  </si>
  <si>
    <t>Zakup materiałów papierniczych do sprzętu drukarskiego i urządzeń kserograficznych</t>
  </si>
  <si>
    <t xml:space="preserve">Zakup akcesoriów komputerowych, w tym programów i licencji </t>
  </si>
  <si>
    <t>Szkoły podstawowe</t>
  </si>
  <si>
    <t>0830</t>
  </si>
  <si>
    <t>Wpływy z usług</t>
  </si>
  <si>
    <t>4300</t>
  </si>
  <si>
    <t>0920</t>
  </si>
  <si>
    <t>Pozostałe odsetki</t>
  </si>
  <si>
    <t>4210</t>
  </si>
  <si>
    <t>Załącznik nr 3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</si>
  <si>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</si>
  <si>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</si>
  <si>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</si>
  <si>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</si>
  <si>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</si>
  <si>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</si>
  <si>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</si>
  <si>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</si>
  <si>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</si>
  <si>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</si>
  <si>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</si>
  <si>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Pożyczki z WFOŚ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</si>
  <si>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</si>
  <si>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</si>
  <si>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</si>
  <si>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</si>
  <si>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</si>
  <si>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</si>
  <si>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</si>
  <si>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</si>
  <si>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</si>
  <si>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Lp.</t>
  </si>
  <si>
    <t>Plan na                                               2008 r.</t>
  </si>
  <si>
    <t>Zmiany</t>
  </si>
  <si>
    <t>Plan po zmianach na                                               2008 r.</t>
  </si>
  <si>
    <t>I</t>
  </si>
  <si>
    <t>II</t>
  </si>
  <si>
    <t>0690</t>
  </si>
  <si>
    <t>Wpływy z różnych opłat</t>
  </si>
  <si>
    <t>III</t>
  </si>
  <si>
    <t>IV</t>
  </si>
  <si>
    <t>RWZ</t>
  </si>
  <si>
    <t>POMOC SPOŁECZNA</t>
  </si>
  <si>
    <t>Dział</t>
  </si>
  <si>
    <t>Rozdział</t>
  </si>
  <si>
    <t>Nazwa programu inwestycyjnego i zadania finansowanego z budżetu</t>
  </si>
  <si>
    <t>ZMIANY W LIMITACH  WYDATKÓW  BUDŻETOWYCH  NA  WIELOLETNIE  PROGRAMY  INWESTYCYJNE  W  LATACH  2008 - 2010</t>
  </si>
  <si>
    <t>75095</t>
  </si>
  <si>
    <t>Różne opłaty i składki</t>
  </si>
  <si>
    <t>Lokalny transport zbiorowy</t>
  </si>
  <si>
    <t>DOCHODY OD OSÓB PRAWNYCH , OD OSÓB FIZYCZNYCH I OD INNYCH JEDNOSTEK NIE POSIADAJĄCYCH OSOBOWOŚCI PRAWNEJ ORAZ WYDATKI ZWIĄZANE Z ICH POBOREM</t>
  </si>
  <si>
    <t>Zakup energii</t>
  </si>
  <si>
    <t>Gospodarka gruntami i nieruchomościami</t>
  </si>
  <si>
    <t>0470</t>
  </si>
  <si>
    <t>Wpływy z opłat zarząd, użytkowanie i użytkowanie wieczyste nieruchomości</t>
  </si>
  <si>
    <t>6010</t>
  </si>
  <si>
    <t>Wydatki na zakup i objęcie akcji oraz wniesienie wkładów do spółek prawa handlowego</t>
  </si>
  <si>
    <t>BRM</t>
  </si>
  <si>
    <t>75615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</si>
  <si>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</si>
  <si>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</si>
  <si>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</si>
  <si>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0340</t>
  </si>
  <si>
    <t>Podatek od środków transportowych</t>
  </si>
  <si>
    <t>75616</t>
  </si>
  <si>
    <t>0500</t>
  </si>
  <si>
    <t>Podatek od czynności cywilnoprawnych</t>
  </si>
  <si>
    <t>0430</t>
  </si>
  <si>
    <t>Wpływy z opłaty targowej</t>
  </si>
  <si>
    <t>0910</t>
  </si>
  <si>
    <t>Odsetki od nieterminowych wpłat z tytułu podatków i opłat</t>
  </si>
  <si>
    <t>N</t>
  </si>
  <si>
    <t>Opłaty z tytułu zakupu usług telekomunikacyjnych telefonii stacjonarnej</t>
  </si>
  <si>
    <t>Wpływy z podatku rolnego, podatku leśnego, podatku od spadków i darowizn, podatku od czynności cywilnoprawnych oraz podatków i opłat lokalnych od osób fizycznych</t>
  </si>
  <si>
    <t>Podatek od spadków i darowizn</t>
  </si>
  <si>
    <t>ZMIANY   PLANU  DOCHODÓW  I  WYDATKÓW   NA  ZADANIA  WŁASNE  POWIATU  
W  2008  ROKU</t>
  </si>
  <si>
    <t>Szkoły podstawowe specjalne</t>
  </si>
  <si>
    <t>Licea ogólnokształcące</t>
  </si>
  <si>
    <t>0750</t>
  </si>
  <si>
    <t>Dochody z najmu i dzierżawy składników majątkowych Skarbu Państwa, jednostek samorządu terytorialnego lub innych jednostek zaliczanych do sektora finansów publicznych  oraz innych umów o podobnym charakterze</t>
  </si>
  <si>
    <t>Szkoły zawodowe</t>
  </si>
  <si>
    <t>Wynagrodzenia bezosobowe pracowników</t>
  </si>
  <si>
    <t>Zakup usług remontowych</t>
  </si>
  <si>
    <t>Gimnazja</t>
  </si>
  <si>
    <t>EDUKACYJNA OPIEKA WYCHOWAWCZA</t>
  </si>
  <si>
    <t>Świetlice szkolne</t>
  </si>
  <si>
    <t>Przedszkola</t>
  </si>
  <si>
    <t>Wydatki inwestycyjne jednostek budżetowych</t>
  </si>
  <si>
    <t>Dział, rozdział        §</t>
  </si>
  <si>
    <t xml:space="preserve">PRZYCHODY </t>
  </si>
  <si>
    <t>Stan środków na koniec roku (I+II-III)</t>
  </si>
  <si>
    <t>Rodziny zastępcze</t>
  </si>
  <si>
    <t>Dotacje celowe otrzymane z powiatu na zadania bieżące realizowane na podstawie porozumień z jednostkami samorządu terytorialnego</t>
  </si>
  <si>
    <t>Wynagrodzenia  osobowe pracowników</t>
  </si>
  <si>
    <t>POZOSTAŁE ZADANIA W ZAKRESIE POLITYKI SPOŁECZNEJ</t>
  </si>
  <si>
    <t>Wynagrodzenia osobowe pracowników</t>
  </si>
  <si>
    <t>Mieszkania socjalne</t>
  </si>
  <si>
    <t>Plan 2009 r.</t>
  </si>
  <si>
    <t>0360</t>
  </si>
  <si>
    <t>z dnia 27 listopada 2008 roku</t>
  </si>
  <si>
    <t>Udziały gmin w podatkach stanowiących dochód budżetu państwa</t>
  </si>
  <si>
    <t>0020</t>
  </si>
  <si>
    <t>Podatek dochodowy od osób prawnych</t>
  </si>
  <si>
    <t>Udziały powiatów w podatkach stanowiących dochód budżetu państwa</t>
  </si>
  <si>
    <t>4260</t>
  </si>
  <si>
    <t>0870</t>
  </si>
  <si>
    <t>Internaty i bursy szkolne</t>
  </si>
  <si>
    <t xml:space="preserve">Wydatki inwestycyjne jednostek budżetowych </t>
  </si>
  <si>
    <t>Przedszkola specjalne</t>
  </si>
  <si>
    <t>Gimnazja specjalne</t>
  </si>
  <si>
    <t>Licea profilowane</t>
  </si>
  <si>
    <t>Szkoły zawodowe specjalne</t>
  </si>
  <si>
    <t>Miejska Poradnia Psychologiczno - Pedagogiczna</t>
  </si>
  <si>
    <t>803</t>
  </si>
  <si>
    <t>80309</t>
  </si>
  <si>
    <t>Dotacje celowe otrzymane z gminy na zadania bieżące realizowane na podstawie porozumień z jednostkami samorządu terytorialnego</t>
  </si>
  <si>
    <t>4590</t>
  </si>
  <si>
    <r>
      <t>Zakup materiałów i wyposażenia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"Rokosowo"</t>
    </r>
  </si>
  <si>
    <t>RO "Rokosowo"</t>
  </si>
  <si>
    <t>"Program Comenius - Partnerskie projekty szkół 2007/2008"</t>
  </si>
  <si>
    <t>Podróże służbowe zagraniczne</t>
  </si>
  <si>
    <t>Projekt "Healthy lifestyle" - Zespół Szkół Sportowych</t>
  </si>
  <si>
    <t>Opłaty z tytułu zakupu usług telekomunikacyjnych telefonii komórkowej</t>
  </si>
  <si>
    <t>"Leonardo da Vinci - Transfer Wiedzy Transfer Umiejętności - Aktywni Ustawicznie"</t>
  </si>
  <si>
    <t>"Szkoły zawodowe dodają skrzydeł"</t>
  </si>
  <si>
    <t>Dotacje rozwojowe</t>
  </si>
  <si>
    <t>Zakup usług obejmujących wykonanie ekspertyz, analiz i opinii</t>
  </si>
  <si>
    <t>Kary i odszkodowania wypłacane na rzecz osób fizycznych</t>
  </si>
  <si>
    <r>
      <t>Zakup materiałów i wyposażenia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"Śródmieście"</t>
    </r>
  </si>
  <si>
    <t>Dotacja podmiotowa z budżetu dla niepublicznej jednostki systemu oświaty</t>
  </si>
  <si>
    <t>Oddziały przedszkolne w szkołach podstawowych</t>
  </si>
  <si>
    <t>Środki na dofinansowanie własnych zadań bieżących gmin, pozyskane z innych źródeł</t>
  </si>
  <si>
    <t>Zakup pomocy naukowych, dydaktycznych i książek</t>
  </si>
  <si>
    <t>SZKOLNICTWO WYŻSZE</t>
  </si>
  <si>
    <t>Pomoc materialna dla studentów</t>
  </si>
  <si>
    <t>Stypendia rożne</t>
  </si>
  <si>
    <t>Odpis na ZFŚS</t>
  </si>
  <si>
    <r>
      <t>Zakup usług pozostałych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"Śródmieście"</t>
    </r>
  </si>
  <si>
    <t>Centra kształcenia ustawicznego i praktycznego  oraz ośrodki dokształcania zawodowego</t>
  </si>
  <si>
    <t>Wpływy ze sprzedaży składników majątkowych</t>
  </si>
  <si>
    <t>Placówki opiekuńczo - wychowawcze</t>
  </si>
  <si>
    <t>Specjalny Ośrodek Szkolno - Wychowawczy</t>
  </si>
  <si>
    <t>Placówki wychowania pozaszkolnego</t>
  </si>
  <si>
    <t>Ośrodki rewalidacyjno - wychowawcze</t>
  </si>
  <si>
    <t>4430</t>
  </si>
  <si>
    <t>Oświetlenie ulic, placów i dróg</t>
  </si>
  <si>
    <t>Drogi publiczne gminne</t>
  </si>
  <si>
    <t>Osiedle "Topolowe"- drogi</t>
  </si>
  <si>
    <t>ul. Kamieniarska</t>
  </si>
  <si>
    <t>Przebudowa rejonu ul.Gnieżnieńskiej - 4-go Marca - Połczyńskiej (ul.Sybiraków)</t>
  </si>
  <si>
    <t>Osiedle "Lipowe"- drogi</t>
  </si>
  <si>
    <t>Osiedle Podgórne - Bat. Chłopskich - drogi</t>
  </si>
  <si>
    <t>ul. Kosynierów</t>
  </si>
  <si>
    <t>Drogi wewnętrzne</t>
  </si>
  <si>
    <r>
      <t xml:space="preserve">Wydatki inwestycyjne jednostek budżetowych - </t>
    </r>
    <r>
      <rPr>
        <i/>
        <sz val="10"/>
        <rFont val="Arial Narrow"/>
        <family val="2"/>
      </rPr>
      <t>Przebudowa Rynku Staromiejskiego</t>
    </r>
  </si>
  <si>
    <t>6050</t>
  </si>
  <si>
    <t>Mieszkania komunalne</t>
  </si>
  <si>
    <r>
      <t xml:space="preserve">Wydatki inwestycyjne jednostek budżetowych  - </t>
    </r>
    <r>
      <rPr>
        <i/>
        <sz val="10"/>
        <rFont val="Arial Narrow"/>
        <family val="2"/>
      </rPr>
      <t>Boiska sportowe przy ZSz Nr 13</t>
    </r>
  </si>
  <si>
    <t>851</t>
  </si>
  <si>
    <t>OCHRONA ZDROWIA</t>
  </si>
  <si>
    <t>85195</t>
  </si>
  <si>
    <r>
      <t xml:space="preserve">Wydatki inwestycyjne jednostek budżetowych - </t>
    </r>
    <r>
      <rPr>
        <i/>
        <sz val="10"/>
        <rFont val="Arial Narrow"/>
        <family val="2"/>
      </rPr>
      <t>Budowa Hospicjum</t>
    </r>
  </si>
  <si>
    <t>Schroniska dla zwierząt</t>
  </si>
  <si>
    <t>Dokumentacje pod przyszłe inwestycje</t>
  </si>
  <si>
    <t>Wydatki inwestycyjne jednostek budżetowych:</t>
  </si>
  <si>
    <t>Magistrala wodociągowa do Lubiatowa</t>
  </si>
  <si>
    <t>Uzbrojenie Osiedla Raduszka</t>
  </si>
  <si>
    <t>Uzbrojenie rejonu ul.Zdobywców Wału Pomorskiego</t>
  </si>
  <si>
    <t>Obiekty sportowe</t>
  </si>
  <si>
    <t>Modernizacja stadionu "Bałtyk"</t>
  </si>
  <si>
    <t>Boiska sportowe przy SP Nr 10</t>
  </si>
  <si>
    <t>Boiska sportowe przy SP Nr 17</t>
  </si>
  <si>
    <t xml:space="preserve">Teatry </t>
  </si>
  <si>
    <r>
      <t xml:space="preserve">Wydatki inwestycyjne jednostek budżetowych - </t>
    </r>
    <r>
      <rPr>
        <i/>
        <sz val="10"/>
        <rFont val="Arial Narrow"/>
        <family val="2"/>
      </rPr>
      <t>Sala koncertowa</t>
    </r>
  </si>
  <si>
    <r>
      <t>Wydatki inwestycyjne jednostek budżetowych -</t>
    </r>
    <r>
      <rPr>
        <i/>
        <sz val="10"/>
        <rFont val="Arial Narrow"/>
        <family val="2"/>
      </rPr>
      <t xml:space="preserve"> Modernizacja Bałtyckiego Teatru Dramatycznego</t>
    </r>
  </si>
  <si>
    <t>75818</t>
  </si>
  <si>
    <t>Rezerwy ogólne i celowe</t>
  </si>
  <si>
    <t>4810</t>
  </si>
  <si>
    <r>
      <t xml:space="preserve">Rezerwa celowa - </t>
    </r>
    <r>
      <rPr>
        <i/>
        <sz val="10"/>
        <rFont val="Arial Narrow"/>
        <family val="2"/>
      </rPr>
      <t>na realizację zadań dofinansowywanych ze środków zewnętrznych</t>
    </r>
  </si>
  <si>
    <t>Filharmonie, orkiestry, chóry i kapele</t>
  </si>
  <si>
    <t xml:space="preserve">  ZMIANY PLANU PRZYCHODÓW I WYDATKÓW DOCHODÓW WŁASNYCH</t>
  </si>
  <si>
    <t xml:space="preserve">         MIEJSKIEGO OŚRODKA POMOCY SPOŁECZNEJ W KOSZALINIE </t>
  </si>
  <si>
    <t xml:space="preserve">    NA 2008 ROK</t>
  </si>
  <si>
    <t>Przewidywane wykonanie                     2006 r.</t>
  </si>
  <si>
    <t>Stan środków na początek roku</t>
  </si>
  <si>
    <t>0960</t>
  </si>
  <si>
    <t>Otrzymane spadki, zapisy i darowizny w postaci pieniężnej</t>
  </si>
  <si>
    <t>Ośrodki wsparcia</t>
  </si>
  <si>
    <t>Ośrodki pomocy społecznej</t>
  </si>
  <si>
    <t>WYDATKI  OGÓŁEM</t>
  </si>
  <si>
    <t xml:space="preserve">                                      Rady Miejskiej w Koszalinie</t>
  </si>
  <si>
    <t xml:space="preserve">                                      z dnia 27 listopada 2008 r.      </t>
  </si>
  <si>
    <t xml:space="preserve">                                      Załącznik nr 4   do Uchwały</t>
  </si>
  <si>
    <t>E/IK</t>
  </si>
  <si>
    <t xml:space="preserve">Inwestycyjne inicjatywy społeczne </t>
  </si>
  <si>
    <r>
      <t xml:space="preserve">Zakup usług pozostałych - </t>
    </r>
    <r>
      <rPr>
        <i/>
        <sz val="10"/>
        <rFont val="Arial Narrow"/>
        <family val="2"/>
      </rPr>
      <t>likwidacja barier architektonicznych i psychologicznych</t>
    </r>
  </si>
  <si>
    <r>
      <t>Dotacja podmiotowa z budżetu dla samorządowej instytucji kultury -</t>
    </r>
    <r>
      <rPr>
        <i/>
        <sz val="10"/>
        <rFont val="Arial Narrow"/>
        <family val="2"/>
      </rPr>
      <t xml:space="preserve"> likwidacja barier psychologicznych</t>
    </r>
  </si>
  <si>
    <r>
      <t xml:space="preserve">Wydatki inwestycyjne jednostek budżetowych - </t>
    </r>
    <r>
      <rPr>
        <i/>
        <sz val="10"/>
        <rFont val="Arial Narrow"/>
        <family val="2"/>
      </rPr>
      <t>ZSz Nr 12 likwidacja barier architektonicznych</t>
    </r>
  </si>
  <si>
    <t>Załącznik nr 5 do Uchwały</t>
  </si>
  <si>
    <t>Wysokość wydatków w roku  2009</t>
  </si>
  <si>
    <t>ul. Waryńskiego ze skrzyżowaniem                                      z ul. Zwycięstwa</t>
  </si>
  <si>
    <t>w tys. zł</t>
  </si>
  <si>
    <t>Zmiana</t>
  </si>
  <si>
    <t>Plan po zmianie</t>
  </si>
  <si>
    <t>Nr  XXIX / 324 / 2008</t>
  </si>
  <si>
    <t xml:space="preserve">                                      Nr XXIX / 324 / 2008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</si>
</sst>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43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3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8" xfId="6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2" xfId="6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3" xfId="6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1" fontId="9" fillId="0" borderId="31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Border="1" applyAlignment="1">
      <alignment vertical="center"/>
    </xf>
    <xf numFmtId="0" fontId="5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5" xfId="0" applyFont="1" applyBorder="1" applyAlignment="1">
      <alignment horizontal="center" vertical="center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Border="1" applyAlignment="1">
      <alignment horizontal="centerContinuous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48" xfId="0" applyNumberFormat="1" applyFont="1" applyFill="1" applyBorder="1" applyAlignment="1" applyProtection="1">
      <alignment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Continuous" vertical="center"/>
      <protection locked="0"/>
    </xf>
    <xf numFmtId="49" fontId="9" fillId="0" borderId="2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7" xfId="0" applyNumberFormat="1" applyFont="1" applyFill="1" applyBorder="1" applyAlignment="1" applyProtection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vertical="center" wrapText="1"/>
      <protection locked="0"/>
    </xf>
    <xf numFmtId="164" fontId="19" fillId="0" borderId="63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Font="1" applyBorder="1" applyAlignment="1">
      <alignment horizontal="center" vertical="center"/>
    </xf>
    <xf numFmtId="0" fontId="12" fillId="0" borderId="52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>
      <alignment horizontal="centerContinuous" vertical="center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5" xfId="60" applyNumberFormat="1" applyFont="1" applyFill="1" applyBorder="1" applyAlignment="1" applyProtection="1">
      <alignment vertical="center" wrapText="1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0" fontId="12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0" fontId="12" fillId="0" borderId="67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3" fontId="9" fillId="0" borderId="55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60" xfId="60" applyNumberFormat="1" applyFont="1" applyFill="1" applyBorder="1" applyAlignment="1" applyProtection="1">
      <alignment vertical="center" wrapText="1"/>
      <protection locked="0"/>
    </xf>
    <xf numFmtId="1" fontId="2" fillId="0" borderId="71" xfId="0" applyNumberFormat="1" applyFont="1" applyFill="1" applyBorder="1" applyAlignment="1" applyProtection="1">
      <alignment horizontal="centerContinuous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65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0" fontId="2" fillId="0" borderId="60" xfId="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70" xfId="0" applyNumberFormat="1" applyFont="1" applyBorder="1" applyAlignment="1">
      <alignment horizontal="centerContinuous" vertical="center"/>
    </xf>
    <xf numFmtId="3" fontId="11" fillId="0" borderId="28" xfId="0" applyNumberFormat="1" applyFont="1" applyBorder="1" applyAlignment="1">
      <alignment horizontal="centerContinuous" vertical="center"/>
    </xf>
    <xf numFmtId="0" fontId="2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74" xfId="0" applyFont="1" applyBorder="1" applyAlignment="1">
      <alignment/>
    </xf>
    <xf numFmtId="3" fontId="1" fillId="0" borderId="74" xfId="0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10" fillId="0" borderId="75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7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164" fontId="10" fillId="0" borderId="2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7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0" fontId="9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Continuous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49" fontId="9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Border="1" applyAlignment="1">
      <alignment vertical="center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1" fontId="2" fillId="0" borderId="49" xfId="0" applyNumberFormat="1" applyFont="1" applyFill="1" applyBorder="1" applyAlignment="1" applyProtection="1">
      <alignment horizontal="centerContinuous" vertical="center"/>
      <protection locked="0"/>
    </xf>
    <xf numFmtId="0" fontId="5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8" xfId="0" applyFont="1" applyBorder="1" applyAlignment="1">
      <alignment horizontal="center" vertical="center"/>
    </xf>
    <xf numFmtId="0" fontId="12" fillId="0" borderId="68" xfId="0" applyNumberFormat="1" applyFont="1" applyFill="1" applyBorder="1" applyAlignment="1" applyProtection="1">
      <alignment horizontal="center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0" fontId="10" fillId="0" borderId="55" xfId="0" applyFont="1" applyBorder="1" applyAlignment="1">
      <alignment horizontal="centerContinuous"/>
    </xf>
    <xf numFmtId="164" fontId="19" fillId="0" borderId="25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49" fontId="2" fillId="0" borderId="59" xfId="0" applyNumberFormat="1" applyFont="1" applyFill="1" applyBorder="1" applyAlignment="1" applyProtection="1">
      <alignment horizontal="centerContinuous" vertical="center"/>
      <protection locked="0"/>
    </xf>
    <xf numFmtId="3" fontId="2" fillId="0" borderId="60" xfId="0" applyNumberFormat="1" applyFont="1" applyFill="1" applyBorder="1" applyAlignment="1" applyProtection="1">
      <alignment vertical="center" wrapText="1"/>
      <protection locked="0"/>
    </xf>
    <xf numFmtId="3" fontId="2" fillId="0" borderId="83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Border="1" applyAlignment="1">
      <alignment horizontal="centerContinuous" vertical="center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78" xfId="0" applyNumberFormat="1" applyFont="1" applyFill="1" applyBorder="1" applyAlignment="1" applyProtection="1">
      <alignment horizontal="right" vertical="center"/>
      <protection locked="0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8" xfId="60" applyNumberFormat="1" applyFont="1" applyFill="1" applyBorder="1" applyAlignment="1" applyProtection="1">
      <alignment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9" xfId="6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horizontal="right" vertical="center"/>
      <protection locked="0"/>
    </xf>
    <xf numFmtId="1" fontId="16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164" fontId="2" fillId="0" borderId="40" xfId="60" applyNumberFormat="1" applyFont="1" applyFill="1" applyBorder="1" applyAlignment="1" applyProtection="1">
      <alignment vertical="center" wrapText="1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1" fontId="2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1" xfId="60" applyNumberFormat="1" applyFont="1" applyFill="1" applyBorder="1" applyAlignment="1" applyProtection="1">
      <alignment vertical="center" wrapText="1"/>
      <protection locked="0"/>
    </xf>
    <xf numFmtId="0" fontId="6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10" fillId="0" borderId="15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164" fontId="16" fillId="0" borderId="18" xfId="60" applyNumberFormat="1" applyFont="1" applyFill="1" applyBorder="1" applyAlignment="1" applyProtection="1">
      <alignment vertical="center" wrapText="1"/>
      <protection locked="0"/>
    </xf>
    <xf numFmtId="0" fontId="16" fillId="0" borderId="18" xfId="0" applyFont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8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5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vertical="center" wrapText="1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0" fontId="18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86" xfId="0" applyFont="1" applyBorder="1" applyAlignment="1">
      <alignment horizontal="center" vertical="center"/>
    </xf>
    <xf numFmtId="3" fontId="18" fillId="0" borderId="57" xfId="0" applyNumberFormat="1" applyFont="1" applyFill="1" applyBorder="1" applyAlignment="1" applyProtection="1">
      <alignment vertical="center"/>
      <protection locked="0"/>
    </xf>
    <xf numFmtId="3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76" xfId="60" applyNumberFormat="1" applyFont="1" applyFill="1" applyBorder="1" applyAlignment="1" applyProtection="1">
      <alignment vertical="center" wrapText="1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164" fontId="6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164" fontId="16" fillId="0" borderId="12" xfId="60" applyNumberFormat="1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3" fontId="16" fillId="0" borderId="54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49" fontId="16" fillId="0" borderId="49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2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vertical="center" wrapText="1"/>
    </xf>
    <xf numFmtId="164" fontId="16" fillId="0" borderId="19" xfId="0" applyNumberFormat="1" applyFont="1" applyFill="1" applyBorder="1" applyAlignment="1" applyProtection="1">
      <alignment horizontal="center"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4" fontId="16" fillId="0" borderId="19" xfId="60" applyNumberFormat="1" applyFont="1" applyFill="1" applyBorder="1" applyAlignment="1" applyProtection="1">
      <alignment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Continuous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16" fillId="0" borderId="40" xfId="0" applyFont="1" applyBorder="1" applyAlignment="1">
      <alignment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164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49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2" xfId="0" applyNumberFormat="1" applyFont="1" applyFill="1" applyBorder="1" applyAlignment="1" applyProtection="1">
      <alignment vertical="center" wrapText="1"/>
      <protection locked="0"/>
    </xf>
    <xf numFmtId="3" fontId="16" fillId="0" borderId="19" xfId="0" applyNumberFormat="1" applyFont="1" applyFill="1" applyBorder="1" applyAlignment="1" applyProtection="1">
      <alignment horizontal="right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 locked="0"/>
    </xf>
    <xf numFmtId="3" fontId="18" fillId="0" borderId="54" xfId="0" applyNumberFormat="1" applyFont="1" applyFill="1" applyBorder="1" applyAlignment="1" applyProtection="1">
      <alignment horizontal="right" vertical="center"/>
      <protection locked="0"/>
    </xf>
    <xf numFmtId="3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87" xfId="0" applyNumberFormat="1" applyFont="1" applyFill="1" applyBorder="1" applyAlignment="1" applyProtection="1">
      <alignment horizontal="centerContinuous" vertical="center"/>
      <protection locked="0"/>
    </xf>
    <xf numFmtId="0" fontId="6" fillId="0" borderId="63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80" xfId="0" applyNumberFormat="1" applyFont="1" applyFill="1" applyBorder="1" applyAlignment="1" applyProtection="1">
      <alignment vertical="center" wrapText="1"/>
      <protection locked="0"/>
    </xf>
    <xf numFmtId="3" fontId="2" fillId="0" borderId="81" xfId="0" applyNumberFormat="1" applyFont="1" applyFill="1" applyBorder="1" applyAlignment="1" applyProtection="1">
      <alignment horizontal="right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horizontal="centerContinuous" vertical="center"/>
      <protection locked="0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" fontId="9" fillId="0" borderId="8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60" applyNumberFormat="1" applyFont="1" applyFill="1" applyBorder="1" applyAlignment="1" applyProtection="1">
      <alignment vertical="center" wrapText="1"/>
      <protection locked="0"/>
    </xf>
    <xf numFmtId="0" fontId="6" fillId="0" borderId="74" xfId="0" applyNumberFormat="1" applyFont="1" applyFill="1" applyBorder="1" applyAlignment="1" applyProtection="1">
      <alignment horizontal="center" vertical="center"/>
      <protection locked="0"/>
    </xf>
    <xf numFmtId="3" fontId="9" fillId="0" borderId="88" xfId="0" applyNumberFormat="1" applyFont="1" applyFill="1" applyBorder="1" applyAlignment="1" applyProtection="1">
      <alignment horizontal="right"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91" xfId="0" applyNumberFormat="1" applyFont="1" applyFill="1" applyBorder="1" applyAlignment="1" applyProtection="1">
      <alignment horizontal="right" vertical="center"/>
      <protection locked="0"/>
    </xf>
    <xf numFmtId="1" fontId="16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0" xfId="0" applyFont="1" applyBorder="1" applyAlignment="1">
      <alignment vertical="center"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3" fontId="18" fillId="0" borderId="73" xfId="0" applyNumberFormat="1" applyFont="1" applyFill="1" applyBorder="1" applyAlignment="1" applyProtection="1">
      <alignment horizontal="right" vertical="center"/>
      <protection locked="0"/>
    </xf>
    <xf numFmtId="3" fontId="18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16" fillId="0" borderId="78" xfId="0" applyNumberFormat="1" applyFont="1" applyFill="1" applyBorder="1" applyAlignment="1" applyProtection="1">
      <alignment horizontal="right" vertical="center"/>
      <protection locked="0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/>
    </xf>
    <xf numFmtId="0" fontId="10" fillId="0" borderId="60" xfId="0" applyFont="1" applyBorder="1" applyAlignment="1">
      <alignment horizontal="left" vertical="center" wrapText="1"/>
    </xf>
    <xf numFmtId="3" fontId="10" fillId="0" borderId="84" xfId="0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9" fillId="0" borderId="2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0" fontId="3" fillId="0" borderId="95" xfId="0" applyFont="1" applyBorder="1" applyAlignment="1">
      <alignment/>
    </xf>
    <xf numFmtId="3" fontId="1" fillId="0" borderId="9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9" fillId="0" borderId="33" xfId="0" applyNumberFormat="1" applyFont="1" applyBorder="1" applyAlignment="1">
      <alignment vertical="center"/>
    </xf>
    <xf numFmtId="4" fontId="9" fillId="0" borderId="28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12" fillId="0" borderId="8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3" fontId="5" fillId="0" borderId="96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5" fillId="0" borderId="75" xfId="0" applyNumberFormat="1" applyFont="1" applyBorder="1" applyAlignment="1">
      <alignment horizontal="right" vertical="center"/>
    </xf>
    <xf numFmtId="3" fontId="5" fillId="0" borderId="74" xfId="0" applyNumberFormat="1" applyFont="1" applyBorder="1" applyAlignment="1">
      <alignment horizontal="right" vertical="center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3" fontId="5" fillId="0" borderId="75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>
      <alignment horizontal="right" vertical="center"/>
    </xf>
    <xf numFmtId="0" fontId="9" fillId="0" borderId="97" xfId="0" applyNumberFormat="1" applyFont="1" applyFill="1" applyBorder="1" applyAlignment="1" applyProtection="1">
      <alignment horizontal="left" vertical="center"/>
      <protection locked="0"/>
    </xf>
    <xf numFmtId="3" fontId="9" fillId="0" borderId="97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0" fontId="9" fillId="0" borderId="40" xfId="0" applyNumberFormat="1" applyFont="1" applyFill="1" applyBorder="1" applyAlignment="1" applyProtection="1">
      <alignment horizontal="lef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6" xfId="0" applyNumberFormat="1" applyFont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12" xfId="0" applyNumberFormat="1" applyFont="1" applyBorder="1" applyAlignment="1">
      <alignment vertical="center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2" fillId="0" borderId="98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3" fontId="3" fillId="0" borderId="98" xfId="0" applyNumberFormat="1" applyFont="1" applyFill="1" applyBorder="1" applyAlignment="1" applyProtection="1">
      <alignment horizontal="right"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/>
      <protection locked="0"/>
    </xf>
    <xf numFmtId="3" fontId="3" fillId="0" borderId="89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9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3" fontId="5" fillId="0" borderId="102" xfId="0" applyNumberFormat="1" applyFont="1" applyBorder="1" applyAlignment="1">
      <alignment vertical="center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103" xfId="0" applyNumberFormat="1" applyFont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Border="1" applyAlignment="1">
      <alignment vertical="center"/>
    </xf>
    <xf numFmtId="0" fontId="9" fillId="0" borderId="104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vertical="center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>
      <alignment vertical="center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Border="1" applyAlignment="1">
      <alignment vertical="center"/>
    </xf>
    <xf numFmtId="3" fontId="9" fillId="0" borderId="8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0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76" xfId="0" applyNumberFormat="1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wrapText="1"/>
    </xf>
    <xf numFmtId="0" fontId="6" fillId="0" borderId="10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8" fillId="0" borderId="106" xfId="0" applyFont="1" applyBorder="1" applyAlignment="1">
      <alignment horizontal="centerContinuous" vertical="center" wrapText="1"/>
    </xf>
    <xf numFmtId="0" fontId="3" fillId="0" borderId="107" xfId="0" applyFont="1" applyBorder="1" applyAlignment="1">
      <alignment horizontal="centerContinuous" vertical="center" wrapText="1"/>
    </xf>
    <xf numFmtId="0" fontId="3" fillId="0" borderId="45" xfId="0" applyFont="1" applyBorder="1" applyAlignment="1">
      <alignment horizontal="centerContinuous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164" fontId="10" fillId="0" borderId="28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1857375</xdr:colOff>
      <xdr:row>61</xdr:row>
      <xdr:rowOff>47625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2371725" y="16040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24</xdr:row>
      <xdr:rowOff>47625</xdr:rowOff>
    </xdr:from>
    <xdr:ext cx="219075" cy="257175"/>
    <xdr:sp>
      <xdr:nvSpPr>
        <xdr:cNvPr id="2" name="pole tekstowe 2"/>
        <xdr:cNvSpPr txBox="1">
          <a:spLocks noChangeArrowheads="1"/>
        </xdr:cNvSpPr>
      </xdr:nvSpPr>
      <xdr:spPr>
        <a:xfrm>
          <a:off x="2371725" y="61531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26</xdr:row>
      <xdr:rowOff>47625</xdr:rowOff>
    </xdr:from>
    <xdr:ext cx="219075" cy="257175"/>
    <xdr:sp>
      <xdr:nvSpPr>
        <xdr:cNvPr id="3" name="pole tekstowe 3"/>
        <xdr:cNvSpPr txBox="1">
          <a:spLocks noChangeArrowheads="1"/>
        </xdr:cNvSpPr>
      </xdr:nvSpPr>
      <xdr:spPr>
        <a:xfrm>
          <a:off x="2371725" y="6515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26</xdr:row>
      <xdr:rowOff>47625</xdr:rowOff>
    </xdr:from>
    <xdr:ext cx="219075" cy="257175"/>
    <xdr:sp>
      <xdr:nvSpPr>
        <xdr:cNvPr id="4" name="pole tekstowe 4"/>
        <xdr:cNvSpPr txBox="1">
          <a:spLocks noChangeArrowheads="1"/>
        </xdr:cNvSpPr>
      </xdr:nvSpPr>
      <xdr:spPr>
        <a:xfrm>
          <a:off x="2371725" y="6515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34</xdr:row>
      <xdr:rowOff>0</xdr:rowOff>
    </xdr:from>
    <xdr:ext cx="219075" cy="257175"/>
    <xdr:sp>
      <xdr:nvSpPr>
        <xdr:cNvPr id="5" name="pole tekstowe 5"/>
        <xdr:cNvSpPr txBox="1">
          <a:spLocks noChangeArrowheads="1"/>
        </xdr:cNvSpPr>
      </xdr:nvSpPr>
      <xdr:spPr>
        <a:xfrm>
          <a:off x="2371725" y="8877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34</xdr:row>
      <xdr:rowOff>0</xdr:rowOff>
    </xdr:from>
    <xdr:ext cx="219075" cy="257175"/>
    <xdr:sp>
      <xdr:nvSpPr>
        <xdr:cNvPr id="6" name="pole tekstowe 6"/>
        <xdr:cNvSpPr txBox="1">
          <a:spLocks noChangeArrowheads="1"/>
        </xdr:cNvSpPr>
      </xdr:nvSpPr>
      <xdr:spPr>
        <a:xfrm>
          <a:off x="2371725" y="8877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37</xdr:row>
      <xdr:rowOff>47625</xdr:rowOff>
    </xdr:from>
    <xdr:ext cx="219075" cy="257175"/>
    <xdr:sp>
      <xdr:nvSpPr>
        <xdr:cNvPr id="7" name="pole tekstowe 7"/>
        <xdr:cNvSpPr txBox="1">
          <a:spLocks noChangeArrowheads="1"/>
        </xdr:cNvSpPr>
      </xdr:nvSpPr>
      <xdr:spPr>
        <a:xfrm>
          <a:off x="2371725" y="9439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37</xdr:row>
      <xdr:rowOff>47625</xdr:rowOff>
    </xdr:from>
    <xdr:ext cx="219075" cy="257175"/>
    <xdr:sp>
      <xdr:nvSpPr>
        <xdr:cNvPr id="8" name="pole tekstowe 8"/>
        <xdr:cNvSpPr txBox="1">
          <a:spLocks noChangeArrowheads="1"/>
        </xdr:cNvSpPr>
      </xdr:nvSpPr>
      <xdr:spPr>
        <a:xfrm>
          <a:off x="2371725" y="9439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43</xdr:row>
      <xdr:rowOff>47625</xdr:rowOff>
    </xdr:from>
    <xdr:ext cx="219075" cy="257175"/>
    <xdr:sp>
      <xdr:nvSpPr>
        <xdr:cNvPr id="9" name="pole tekstowe 9"/>
        <xdr:cNvSpPr txBox="1">
          <a:spLocks noChangeArrowheads="1"/>
        </xdr:cNvSpPr>
      </xdr:nvSpPr>
      <xdr:spPr>
        <a:xfrm>
          <a:off x="2371725" y="11325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43</xdr:row>
      <xdr:rowOff>47625</xdr:rowOff>
    </xdr:from>
    <xdr:ext cx="219075" cy="257175"/>
    <xdr:sp>
      <xdr:nvSpPr>
        <xdr:cNvPr id="10" name="pole tekstowe 10"/>
        <xdr:cNvSpPr txBox="1">
          <a:spLocks noChangeArrowheads="1"/>
        </xdr:cNvSpPr>
      </xdr:nvSpPr>
      <xdr:spPr>
        <a:xfrm>
          <a:off x="2371725" y="11325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49</xdr:row>
      <xdr:rowOff>47625</xdr:rowOff>
    </xdr:from>
    <xdr:ext cx="219075" cy="257175"/>
    <xdr:sp>
      <xdr:nvSpPr>
        <xdr:cNvPr id="11" name="pole tekstowe 11"/>
        <xdr:cNvSpPr txBox="1">
          <a:spLocks noChangeArrowheads="1"/>
        </xdr:cNvSpPr>
      </xdr:nvSpPr>
      <xdr:spPr>
        <a:xfrm>
          <a:off x="2371725" y="125920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49</xdr:row>
      <xdr:rowOff>47625</xdr:rowOff>
    </xdr:from>
    <xdr:ext cx="219075" cy="257175"/>
    <xdr:sp>
      <xdr:nvSpPr>
        <xdr:cNvPr id="12" name="pole tekstowe 12"/>
        <xdr:cNvSpPr txBox="1">
          <a:spLocks noChangeArrowheads="1"/>
        </xdr:cNvSpPr>
      </xdr:nvSpPr>
      <xdr:spPr>
        <a:xfrm>
          <a:off x="2371725" y="125920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111</xdr:row>
      <xdr:rowOff>47625</xdr:rowOff>
    </xdr:from>
    <xdr:ext cx="219075" cy="257175"/>
    <xdr:sp>
      <xdr:nvSpPr>
        <xdr:cNvPr id="13" name="pole tekstowe 13"/>
        <xdr:cNvSpPr txBox="1">
          <a:spLocks noChangeArrowheads="1"/>
        </xdr:cNvSpPr>
      </xdr:nvSpPr>
      <xdr:spPr>
        <a:xfrm>
          <a:off x="2371725" y="28832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111</xdr:row>
      <xdr:rowOff>47625</xdr:rowOff>
    </xdr:from>
    <xdr:ext cx="219075" cy="257175"/>
    <xdr:sp>
      <xdr:nvSpPr>
        <xdr:cNvPr id="14" name="pole tekstowe 14"/>
        <xdr:cNvSpPr txBox="1">
          <a:spLocks noChangeArrowheads="1"/>
        </xdr:cNvSpPr>
      </xdr:nvSpPr>
      <xdr:spPr>
        <a:xfrm>
          <a:off x="2371725" y="28832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83</xdr:row>
      <xdr:rowOff>47625</xdr:rowOff>
    </xdr:from>
    <xdr:ext cx="219075" cy="257175"/>
    <xdr:sp>
      <xdr:nvSpPr>
        <xdr:cNvPr id="15" name="pole tekstowe 15"/>
        <xdr:cNvSpPr txBox="1">
          <a:spLocks noChangeArrowheads="1"/>
        </xdr:cNvSpPr>
      </xdr:nvSpPr>
      <xdr:spPr>
        <a:xfrm>
          <a:off x="2371725" y="22221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35</xdr:row>
      <xdr:rowOff>47625</xdr:rowOff>
    </xdr:from>
    <xdr:ext cx="219075" cy="257175"/>
    <xdr:sp>
      <xdr:nvSpPr>
        <xdr:cNvPr id="16" name="pole tekstowe 5"/>
        <xdr:cNvSpPr txBox="1">
          <a:spLocks noChangeArrowheads="1"/>
        </xdr:cNvSpPr>
      </xdr:nvSpPr>
      <xdr:spPr>
        <a:xfrm>
          <a:off x="2371725" y="9115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1857375</xdr:colOff>
      <xdr:row>35</xdr:row>
      <xdr:rowOff>47625</xdr:rowOff>
    </xdr:from>
    <xdr:ext cx="219075" cy="257175"/>
    <xdr:sp>
      <xdr:nvSpPr>
        <xdr:cNvPr id="17" name="pole tekstowe 6"/>
        <xdr:cNvSpPr txBox="1">
          <a:spLocks noChangeArrowheads="1"/>
        </xdr:cNvSpPr>
      </xdr:nvSpPr>
      <xdr:spPr>
        <a:xfrm>
          <a:off x="2371725" y="9115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1">
      <selection activeCell="F2" sqref="F2"/>
    </sheetView>
  </sheetViews>
  <sheetFormatPr defaultColWidth="10.00390625" defaultRowHeight="12.75"/>
  <cols>
    <col min="1" max="1" width="6.75390625" style="1" customWidth="1"/>
    <col min="2" max="2" width="40.125" style="1" customWidth="1"/>
    <col min="3" max="3" width="6.3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246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141</v>
      </c>
      <c r="G4" s="10"/>
    </row>
    <row r="5" spans="1:7" ht="5.2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37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58" t="s">
        <v>3</v>
      </c>
      <c r="B8" s="16" t="s">
        <v>4</v>
      </c>
      <c r="C8" s="17" t="s">
        <v>5</v>
      </c>
      <c r="D8" s="75" t="s">
        <v>6</v>
      </c>
      <c r="E8" s="76"/>
      <c r="F8" s="77" t="s">
        <v>7</v>
      </c>
      <c r="G8" s="78"/>
    </row>
    <row r="9" spans="1:7" s="18" customFormat="1" ht="18.75" customHeight="1">
      <c r="A9" s="73" t="s">
        <v>8</v>
      </c>
      <c r="B9" s="71"/>
      <c r="C9" s="72" t="s">
        <v>9</v>
      </c>
      <c r="D9" s="79" t="s">
        <v>10</v>
      </c>
      <c r="E9" s="80" t="s">
        <v>11</v>
      </c>
      <c r="F9" s="137" t="s">
        <v>10</v>
      </c>
      <c r="G9" s="135" t="s">
        <v>11</v>
      </c>
    </row>
    <row r="10" spans="1:7" s="30" customFormat="1" ht="10.5" customHeight="1" thickBot="1">
      <c r="A10" s="68">
        <v>1</v>
      </c>
      <c r="B10" s="69">
        <v>2</v>
      </c>
      <c r="C10" s="69">
        <v>3</v>
      </c>
      <c r="D10" s="69">
        <v>4</v>
      </c>
      <c r="E10" s="70">
        <v>5</v>
      </c>
      <c r="F10" s="138">
        <v>6</v>
      </c>
      <c r="G10" s="136">
        <v>7</v>
      </c>
    </row>
    <row r="11" spans="1:7" s="34" customFormat="1" ht="19.5" customHeight="1" thickBot="1" thickTop="1">
      <c r="A11" s="175">
        <v>600</v>
      </c>
      <c r="B11" s="176" t="s">
        <v>23</v>
      </c>
      <c r="C11" s="161" t="s">
        <v>19</v>
      </c>
      <c r="D11" s="87"/>
      <c r="E11" s="149">
        <f>SUM(E12)</f>
        <v>4016</v>
      </c>
      <c r="F11" s="359">
        <f>SUM(F12+F15+F23)</f>
        <v>2430000</v>
      </c>
      <c r="G11" s="65"/>
    </row>
    <row r="12" spans="1:7" s="22" customFormat="1" ht="16.5" customHeight="1" thickTop="1">
      <c r="A12" s="275">
        <v>60004</v>
      </c>
      <c r="B12" s="270" t="s">
        <v>91</v>
      </c>
      <c r="C12" s="192"/>
      <c r="D12" s="271"/>
      <c r="E12" s="272">
        <f>SUM(E13)</f>
        <v>4016</v>
      </c>
      <c r="F12" s="273">
        <f>SUM(F14)</f>
        <v>2000000</v>
      </c>
      <c r="G12" s="274"/>
    </row>
    <row r="13" spans="1:7" s="22" customFormat="1" ht="49.5" customHeight="1">
      <c r="A13" s="151">
        <v>2310</v>
      </c>
      <c r="B13" s="150" t="s">
        <v>157</v>
      </c>
      <c r="C13" s="163"/>
      <c r="D13" s="368"/>
      <c r="E13" s="371">
        <v>4016</v>
      </c>
      <c r="F13" s="370"/>
      <c r="G13" s="369"/>
    </row>
    <row r="14" spans="1:7" s="31" customFormat="1" ht="33.75" customHeight="1">
      <c r="A14" s="56" t="s">
        <v>97</v>
      </c>
      <c r="B14" s="98" t="s">
        <v>98</v>
      </c>
      <c r="C14" s="158"/>
      <c r="D14" s="111"/>
      <c r="E14" s="125"/>
      <c r="F14" s="109">
        <v>2000000</v>
      </c>
      <c r="G14" s="64"/>
    </row>
    <row r="15" spans="1:7" s="31" customFormat="1" ht="18" customHeight="1">
      <c r="A15" s="393">
        <v>60016</v>
      </c>
      <c r="B15" s="190" t="s">
        <v>188</v>
      </c>
      <c r="C15" s="159"/>
      <c r="D15" s="394"/>
      <c r="E15" s="395"/>
      <c r="F15" s="396">
        <f>SUM(F16)</f>
        <v>370000</v>
      </c>
      <c r="G15" s="398"/>
    </row>
    <row r="16" spans="1:7" s="31" customFormat="1" ht="15.75" customHeight="1">
      <c r="A16" s="35">
        <v>6050</v>
      </c>
      <c r="B16" s="36" t="s">
        <v>206</v>
      </c>
      <c r="C16" s="163"/>
      <c r="D16" s="368"/>
      <c r="E16" s="371"/>
      <c r="F16" s="93">
        <f>SUM(F17:F22)</f>
        <v>370000</v>
      </c>
      <c r="G16" s="369"/>
    </row>
    <row r="17" spans="1:7" s="90" customFormat="1" ht="11.25" customHeight="1">
      <c r="A17" s="400"/>
      <c r="B17" s="344" t="s">
        <v>189</v>
      </c>
      <c r="C17" s="401"/>
      <c r="D17" s="402"/>
      <c r="E17" s="403"/>
      <c r="F17" s="404">
        <v>46000</v>
      </c>
      <c r="G17" s="405"/>
    </row>
    <row r="18" spans="1:7" s="90" customFormat="1" ht="11.25" customHeight="1">
      <c r="A18" s="406"/>
      <c r="B18" s="344" t="s">
        <v>190</v>
      </c>
      <c r="C18" s="401"/>
      <c r="D18" s="402"/>
      <c r="E18" s="403"/>
      <c r="F18" s="404">
        <v>24000</v>
      </c>
      <c r="G18" s="405"/>
    </row>
    <row r="19" spans="1:7" s="90" customFormat="1" ht="11.25" customHeight="1">
      <c r="A19" s="406"/>
      <c r="B19" s="344" t="s">
        <v>192</v>
      </c>
      <c r="C19" s="401"/>
      <c r="D19" s="402"/>
      <c r="E19" s="403"/>
      <c r="F19" s="404">
        <v>26000</v>
      </c>
      <c r="G19" s="405"/>
    </row>
    <row r="20" spans="1:7" s="90" customFormat="1" ht="11.25" customHeight="1">
      <c r="A20" s="406"/>
      <c r="B20" s="344" t="s">
        <v>193</v>
      </c>
      <c r="C20" s="401"/>
      <c r="D20" s="402"/>
      <c r="E20" s="403"/>
      <c r="F20" s="404">
        <v>14000</v>
      </c>
      <c r="G20" s="405"/>
    </row>
    <row r="21" spans="1:7" s="90" customFormat="1" ht="25.5" customHeight="1">
      <c r="A21" s="406"/>
      <c r="B21" s="408" t="s">
        <v>191</v>
      </c>
      <c r="C21" s="401"/>
      <c r="D21" s="402"/>
      <c r="E21" s="403"/>
      <c r="F21" s="404">
        <v>160000</v>
      </c>
      <c r="G21" s="405"/>
    </row>
    <row r="22" spans="1:7" s="90" customFormat="1" ht="13.5" customHeight="1">
      <c r="A22" s="406"/>
      <c r="B22" s="407" t="s">
        <v>194</v>
      </c>
      <c r="C22" s="401"/>
      <c r="D22" s="402"/>
      <c r="E22" s="403"/>
      <c r="F22" s="404">
        <v>100000</v>
      </c>
      <c r="G22" s="405"/>
    </row>
    <row r="23" spans="1:7" s="31" customFormat="1" ht="14.25" customHeight="1">
      <c r="A23" s="393">
        <v>60017</v>
      </c>
      <c r="B23" s="190" t="s">
        <v>195</v>
      </c>
      <c r="C23" s="159"/>
      <c r="D23" s="394"/>
      <c r="E23" s="395"/>
      <c r="F23" s="396">
        <f>SUM(F24)</f>
        <v>60000</v>
      </c>
      <c r="G23" s="398"/>
    </row>
    <row r="24" spans="1:7" s="31" customFormat="1" ht="30" customHeight="1" thickBot="1">
      <c r="A24" s="35">
        <v>6050</v>
      </c>
      <c r="B24" s="36" t="s">
        <v>196</v>
      </c>
      <c r="C24" s="163"/>
      <c r="D24" s="368"/>
      <c r="E24" s="371"/>
      <c r="F24" s="93">
        <v>60000</v>
      </c>
      <c r="G24" s="369"/>
    </row>
    <row r="25" spans="1:7" s="34" customFormat="1" ht="18" customHeight="1" thickBot="1" thickTop="1">
      <c r="A25" s="175">
        <v>700</v>
      </c>
      <c r="B25" s="176" t="s">
        <v>28</v>
      </c>
      <c r="C25" s="161"/>
      <c r="D25" s="87"/>
      <c r="E25" s="149"/>
      <c r="F25" s="45">
        <f>F26+F32</f>
        <v>403930</v>
      </c>
      <c r="G25" s="65"/>
    </row>
    <row r="26" spans="1:7" s="34" customFormat="1" ht="18" customHeight="1" thickTop="1">
      <c r="A26" s="32">
        <v>70005</v>
      </c>
      <c r="B26" s="94" t="s">
        <v>94</v>
      </c>
      <c r="C26" s="160" t="s">
        <v>113</v>
      </c>
      <c r="D26" s="95"/>
      <c r="E26" s="96"/>
      <c r="F26" s="97">
        <f>SUM(F27:F31)</f>
        <v>304930</v>
      </c>
      <c r="G26" s="40"/>
    </row>
    <row r="27" spans="1:7" s="34" customFormat="1" ht="30" customHeight="1">
      <c r="A27" s="56" t="s">
        <v>95</v>
      </c>
      <c r="B27" s="98" t="s">
        <v>96</v>
      </c>
      <c r="C27" s="148"/>
      <c r="D27" s="99"/>
      <c r="E27" s="142"/>
      <c r="F27" s="55"/>
      <c r="G27" s="38"/>
    </row>
    <row r="28" spans="1:7" s="34" customFormat="1" ht="16.5" customHeight="1">
      <c r="A28" s="56" t="s">
        <v>79</v>
      </c>
      <c r="B28" s="98" t="s">
        <v>80</v>
      </c>
      <c r="C28" s="148"/>
      <c r="D28" s="99"/>
      <c r="E28" s="144"/>
      <c r="F28" s="55"/>
      <c r="G28" s="38"/>
    </row>
    <row r="29" spans="1:7" s="34" customFormat="1" ht="16.5" customHeight="1">
      <c r="A29" s="279" t="s">
        <v>47</v>
      </c>
      <c r="B29" s="98" t="s">
        <v>13</v>
      </c>
      <c r="C29" s="148"/>
      <c r="D29" s="99"/>
      <c r="E29" s="100"/>
      <c r="F29" s="55">
        <v>154930</v>
      </c>
      <c r="G29" s="38"/>
    </row>
    <row r="30" spans="1:7" s="34" customFormat="1" ht="30.75" customHeight="1">
      <c r="A30" s="35">
        <v>4390</v>
      </c>
      <c r="B30" s="36" t="s">
        <v>168</v>
      </c>
      <c r="C30" s="148"/>
      <c r="D30" s="99"/>
      <c r="E30" s="100"/>
      <c r="F30" s="55">
        <v>100000</v>
      </c>
      <c r="G30" s="38"/>
    </row>
    <row r="31" spans="1:7" s="34" customFormat="1" ht="31.5" customHeight="1">
      <c r="A31" s="56" t="s">
        <v>158</v>
      </c>
      <c r="B31" s="98" t="s">
        <v>169</v>
      </c>
      <c r="C31" s="148"/>
      <c r="D31" s="99"/>
      <c r="E31" s="100"/>
      <c r="F31" s="55">
        <v>50000</v>
      </c>
      <c r="G31" s="38"/>
    </row>
    <row r="32" spans="1:7" s="34" customFormat="1" ht="18.75" customHeight="1">
      <c r="A32" s="32">
        <v>70095</v>
      </c>
      <c r="B32" s="94" t="s">
        <v>12</v>
      </c>
      <c r="C32" s="160" t="s">
        <v>19</v>
      </c>
      <c r="D32" s="159"/>
      <c r="E32" s="96"/>
      <c r="F32" s="97">
        <f>SUM(F33:F33)</f>
        <v>99000</v>
      </c>
      <c r="G32" s="40"/>
    </row>
    <row r="33" spans="1:7" s="34" customFormat="1" ht="20.25" customHeight="1">
      <c r="A33" s="56" t="s">
        <v>197</v>
      </c>
      <c r="B33" s="36" t="s">
        <v>149</v>
      </c>
      <c r="C33" s="148"/>
      <c r="D33" s="158"/>
      <c r="E33" s="100"/>
      <c r="F33" s="55">
        <f>SUM(F34:F35)</f>
        <v>99000</v>
      </c>
      <c r="G33" s="38"/>
    </row>
    <row r="34" spans="1:7" s="88" customFormat="1" ht="12.75" customHeight="1">
      <c r="A34" s="400"/>
      <c r="B34" s="397" t="s">
        <v>138</v>
      </c>
      <c r="C34" s="409"/>
      <c r="D34" s="401"/>
      <c r="E34" s="410"/>
      <c r="F34" s="411">
        <v>50000</v>
      </c>
      <c r="G34" s="412"/>
    </row>
    <row r="35" spans="1:7" s="88" customFormat="1" ht="12.75" customHeight="1" thickBot="1">
      <c r="A35" s="400"/>
      <c r="B35" s="397" t="s">
        <v>198</v>
      </c>
      <c r="C35" s="409"/>
      <c r="D35" s="401"/>
      <c r="E35" s="410"/>
      <c r="F35" s="411">
        <v>49000</v>
      </c>
      <c r="G35" s="412"/>
    </row>
    <row r="36" spans="1:7" s="34" customFormat="1" ht="15" customHeight="1" thickBot="1" thickTop="1">
      <c r="A36" s="85" t="s">
        <v>34</v>
      </c>
      <c r="B36" s="139" t="s">
        <v>35</v>
      </c>
      <c r="C36" s="162"/>
      <c r="D36" s="140"/>
      <c r="E36" s="143"/>
      <c r="F36" s="82">
        <f>SUM(F37)</f>
        <v>1200000</v>
      </c>
      <c r="G36" s="141">
        <f>SUM(G37)</f>
        <v>3494</v>
      </c>
    </row>
    <row r="37" spans="1:7" s="34" customFormat="1" ht="15.75" customHeight="1" thickTop="1">
      <c r="A37" s="86" t="s">
        <v>89</v>
      </c>
      <c r="B37" s="94" t="s">
        <v>12</v>
      </c>
      <c r="C37" s="160"/>
      <c r="D37" s="95"/>
      <c r="E37" s="147"/>
      <c r="F37" s="97">
        <f>SUM(F38:F40)</f>
        <v>1200000</v>
      </c>
      <c r="G37" s="40">
        <f>SUM(G38:G40)</f>
        <v>3494</v>
      </c>
    </row>
    <row r="38" spans="1:7" s="34" customFormat="1" ht="18" customHeight="1">
      <c r="A38" s="439">
        <v>4210</v>
      </c>
      <c r="B38" s="440" t="s">
        <v>170</v>
      </c>
      <c r="C38" s="441" t="s">
        <v>99</v>
      </c>
      <c r="D38" s="95"/>
      <c r="E38" s="147"/>
      <c r="F38" s="392"/>
      <c r="G38" s="442">
        <v>1100</v>
      </c>
    </row>
    <row r="39" spans="1:7" s="34" customFormat="1" ht="18" customHeight="1">
      <c r="A39" s="84">
        <v>4210</v>
      </c>
      <c r="B39" s="41" t="s">
        <v>159</v>
      </c>
      <c r="C39" s="148" t="s">
        <v>99</v>
      </c>
      <c r="D39" s="99"/>
      <c r="E39" s="144"/>
      <c r="F39" s="55"/>
      <c r="G39" s="38">
        <v>2394</v>
      </c>
    </row>
    <row r="40" spans="1:7" s="34" customFormat="1" ht="16.5" customHeight="1" thickBot="1">
      <c r="A40" s="279" t="s">
        <v>186</v>
      </c>
      <c r="B40" s="98" t="s">
        <v>90</v>
      </c>
      <c r="C40" s="148" t="s">
        <v>83</v>
      </c>
      <c r="D40" s="146"/>
      <c r="E40" s="144"/>
      <c r="F40" s="55">
        <v>1200000</v>
      </c>
      <c r="G40" s="38"/>
    </row>
    <row r="41" spans="1:7" s="34" customFormat="1" ht="66" customHeight="1" thickBot="1" thickTop="1">
      <c r="A41" s="267">
        <v>756</v>
      </c>
      <c r="B41" s="21" t="s">
        <v>92</v>
      </c>
      <c r="C41" s="161"/>
      <c r="D41" s="140">
        <f>D42+D47+D53</f>
        <v>2480000</v>
      </c>
      <c r="E41" s="140">
        <f>E42+E47+E53</f>
        <v>970000</v>
      </c>
      <c r="F41" s="52"/>
      <c r="G41" s="65"/>
    </row>
    <row r="42" spans="1:7" s="34" customFormat="1" ht="61.5" customHeight="1" thickTop="1">
      <c r="A42" s="292" t="s">
        <v>100</v>
      </c>
      <c r="B42" s="270" t="s">
        <v>101</v>
      </c>
      <c r="C42" s="192"/>
      <c r="D42" s="293">
        <f>SUM(D43:D46)</f>
        <v>1230000</v>
      </c>
      <c r="E42" s="287">
        <f>SUM(E43:E46)</f>
        <v>70000</v>
      </c>
      <c r="F42" s="108"/>
      <c r="G42" s="288"/>
    </row>
    <row r="43" spans="1:7" s="34" customFormat="1" ht="15" customHeight="1">
      <c r="A43" s="387" t="s">
        <v>102</v>
      </c>
      <c r="B43" s="438" t="s">
        <v>103</v>
      </c>
      <c r="C43" s="388"/>
      <c r="D43" s="341">
        <v>1000000</v>
      </c>
      <c r="E43" s="336"/>
      <c r="F43" s="389"/>
      <c r="G43" s="390"/>
    </row>
    <row r="44" spans="1:7" s="34" customFormat="1" ht="15" customHeight="1">
      <c r="A44" s="284" t="s">
        <v>104</v>
      </c>
      <c r="B44" s="285" t="s">
        <v>105</v>
      </c>
      <c r="C44" s="163"/>
      <c r="D44" s="146">
        <v>60000</v>
      </c>
      <c r="E44" s="55"/>
      <c r="F44" s="152"/>
      <c r="G44" s="286"/>
    </row>
    <row r="45" spans="1:7" s="34" customFormat="1" ht="14.25" customHeight="1">
      <c r="A45" s="284" t="s">
        <v>109</v>
      </c>
      <c r="B45" s="285" t="s">
        <v>110</v>
      </c>
      <c r="C45" s="163"/>
      <c r="D45" s="146"/>
      <c r="E45" s="55">
        <v>70000</v>
      </c>
      <c r="F45" s="152"/>
      <c r="G45" s="286"/>
    </row>
    <row r="46" spans="1:7" s="34" customFormat="1" ht="15" customHeight="1">
      <c r="A46" s="284" t="s">
        <v>107</v>
      </c>
      <c r="B46" s="194" t="s">
        <v>108</v>
      </c>
      <c r="C46" s="163"/>
      <c r="D46" s="146">
        <v>170000</v>
      </c>
      <c r="E46" s="55"/>
      <c r="F46" s="152"/>
      <c r="G46" s="286"/>
    </row>
    <row r="47" spans="1:7" s="34" customFormat="1" ht="65.25" customHeight="1">
      <c r="A47" s="189" t="s">
        <v>106</v>
      </c>
      <c r="B47" s="190" t="s">
        <v>115</v>
      </c>
      <c r="C47" s="159"/>
      <c r="D47" s="145">
        <f>SUM(D48:D52)</f>
        <v>50000</v>
      </c>
      <c r="E47" s="97">
        <f>SUM(E48:E52)</f>
        <v>900000</v>
      </c>
      <c r="F47" s="53"/>
      <c r="G47" s="66"/>
    </row>
    <row r="48" spans="1:7" s="34" customFormat="1" ht="15.75" customHeight="1">
      <c r="A48" s="284" t="s">
        <v>102</v>
      </c>
      <c r="B48" s="285" t="s">
        <v>103</v>
      </c>
      <c r="C48" s="163"/>
      <c r="D48" s="173"/>
      <c r="E48" s="55">
        <v>650000</v>
      </c>
      <c r="F48" s="152"/>
      <c r="G48" s="286"/>
    </row>
    <row r="49" spans="1:7" s="34" customFormat="1" ht="15.75" customHeight="1">
      <c r="A49" s="284" t="s">
        <v>104</v>
      </c>
      <c r="B49" s="285" t="s">
        <v>105</v>
      </c>
      <c r="C49" s="163"/>
      <c r="D49" s="173"/>
      <c r="E49" s="55">
        <v>10000</v>
      </c>
      <c r="F49" s="152"/>
      <c r="G49" s="286"/>
    </row>
    <row r="50" spans="1:7" s="34" customFormat="1" ht="15.75" customHeight="1">
      <c r="A50" s="284" t="s">
        <v>140</v>
      </c>
      <c r="B50" s="194" t="s">
        <v>116</v>
      </c>
      <c r="C50" s="163"/>
      <c r="D50" s="173"/>
      <c r="E50" s="55">
        <v>170000</v>
      </c>
      <c r="F50" s="152"/>
      <c r="G50" s="286"/>
    </row>
    <row r="51" spans="1:7" s="34" customFormat="1" ht="15.75" customHeight="1">
      <c r="A51" s="284" t="s">
        <v>109</v>
      </c>
      <c r="B51" s="194" t="s">
        <v>110</v>
      </c>
      <c r="C51" s="163"/>
      <c r="D51" s="146">
        <v>50000</v>
      </c>
      <c r="E51" s="55"/>
      <c r="F51" s="152"/>
      <c r="G51" s="286"/>
    </row>
    <row r="52" spans="1:7" s="34" customFormat="1" ht="15.75" customHeight="1">
      <c r="A52" s="284" t="s">
        <v>107</v>
      </c>
      <c r="B52" s="194" t="s">
        <v>108</v>
      </c>
      <c r="C52" s="163"/>
      <c r="D52" s="173"/>
      <c r="E52" s="55">
        <v>70000</v>
      </c>
      <c r="F52" s="152"/>
      <c r="G52" s="286"/>
    </row>
    <row r="53" spans="1:7" s="34" customFormat="1" ht="32.25" customHeight="1">
      <c r="A53" s="289">
        <v>75621</v>
      </c>
      <c r="B53" s="290" t="s">
        <v>142</v>
      </c>
      <c r="C53" s="159"/>
      <c r="D53" s="145">
        <f>SUM(D54)</f>
        <v>1200000</v>
      </c>
      <c r="E53" s="97"/>
      <c r="F53" s="53"/>
      <c r="G53" s="66"/>
    </row>
    <row r="54" spans="1:7" s="34" customFormat="1" ht="15.75" customHeight="1" thickBot="1">
      <c r="A54" s="57" t="s">
        <v>143</v>
      </c>
      <c r="B54" s="268" t="s">
        <v>144</v>
      </c>
      <c r="C54" s="158"/>
      <c r="D54" s="146">
        <v>1200000</v>
      </c>
      <c r="E54" s="55"/>
      <c r="F54" s="107"/>
      <c r="G54" s="64"/>
    </row>
    <row r="55" spans="1:7" s="34" customFormat="1" ht="20.25" customHeight="1" thickBot="1" thickTop="1">
      <c r="A55" s="267">
        <v>758</v>
      </c>
      <c r="B55" s="21" t="s">
        <v>27</v>
      </c>
      <c r="C55" s="161"/>
      <c r="D55" s="317"/>
      <c r="E55" s="82">
        <f>SUM(E56)</f>
        <v>441400</v>
      </c>
      <c r="F55" s="52">
        <f>F56+F60</f>
        <v>754659</v>
      </c>
      <c r="G55" s="65"/>
    </row>
    <row r="56" spans="1:7" s="34" customFormat="1" ht="17.25" customHeight="1" thickTop="1">
      <c r="A56" s="434" t="s">
        <v>32</v>
      </c>
      <c r="B56" s="435" t="s">
        <v>33</v>
      </c>
      <c r="C56" s="159"/>
      <c r="D56" s="145"/>
      <c r="E56" s="97">
        <f>SUM(E57:E59)</f>
        <v>441400</v>
      </c>
      <c r="F56" s="53"/>
      <c r="G56" s="66"/>
    </row>
    <row r="57" spans="1:7" s="34" customFormat="1" ht="27" customHeight="1">
      <c r="A57" s="57" t="s">
        <v>111</v>
      </c>
      <c r="B57" s="294" t="s">
        <v>112</v>
      </c>
      <c r="C57" s="158"/>
      <c r="D57" s="146"/>
      <c r="E57" s="55">
        <v>250000</v>
      </c>
      <c r="F57" s="107"/>
      <c r="G57" s="64"/>
    </row>
    <row r="58" spans="1:7" s="34" customFormat="1" ht="16.5" customHeight="1">
      <c r="A58" s="57" t="s">
        <v>48</v>
      </c>
      <c r="B58" s="294" t="s">
        <v>49</v>
      </c>
      <c r="C58" s="163"/>
      <c r="D58" s="146"/>
      <c r="E58" s="55">
        <f>100000+1400</f>
        <v>101400</v>
      </c>
      <c r="F58" s="107"/>
      <c r="G58" s="64"/>
    </row>
    <row r="59" spans="1:7" s="34" customFormat="1" ht="14.25" customHeight="1">
      <c r="A59" s="57" t="s">
        <v>30</v>
      </c>
      <c r="B59" s="294" t="s">
        <v>31</v>
      </c>
      <c r="C59" s="163"/>
      <c r="D59" s="269"/>
      <c r="E59" s="55">
        <v>90000</v>
      </c>
      <c r="F59" s="107"/>
      <c r="G59" s="64"/>
    </row>
    <row r="60" spans="1:7" s="34" customFormat="1" ht="17.25" customHeight="1">
      <c r="A60" s="434" t="s">
        <v>217</v>
      </c>
      <c r="B60" s="435" t="s">
        <v>218</v>
      </c>
      <c r="C60" s="159"/>
      <c r="D60" s="145"/>
      <c r="E60" s="97"/>
      <c r="F60" s="53">
        <f>SUM(F61)</f>
        <v>754659</v>
      </c>
      <c r="G60" s="66"/>
    </row>
    <row r="61" spans="1:7" s="34" customFormat="1" ht="30" customHeight="1" thickBot="1">
      <c r="A61" s="57" t="s">
        <v>219</v>
      </c>
      <c r="B61" s="294" t="s">
        <v>220</v>
      </c>
      <c r="C61" s="158"/>
      <c r="D61" s="146"/>
      <c r="E61" s="55"/>
      <c r="F61" s="107">
        <f>858760-101111-2990</f>
        <v>754659</v>
      </c>
      <c r="G61" s="64"/>
    </row>
    <row r="62" spans="1:7" s="34" customFormat="1" ht="16.5" customHeight="1" thickBot="1" thickTop="1">
      <c r="A62" s="43">
        <v>801</v>
      </c>
      <c r="B62" s="44" t="s">
        <v>14</v>
      </c>
      <c r="C62" s="154" t="s">
        <v>235</v>
      </c>
      <c r="D62" s="317"/>
      <c r="E62" s="143">
        <f>E63+E79+E84</f>
        <v>104991</v>
      </c>
      <c r="F62" s="317">
        <f>F63+F79+F84+F77+F75</f>
        <v>50612</v>
      </c>
      <c r="G62" s="141">
        <f>G63+G79+G84+G77+G75</f>
        <v>1697065</v>
      </c>
    </row>
    <row r="63" spans="1:7" s="34" customFormat="1" ht="16.5" customHeight="1" thickTop="1">
      <c r="A63" s="32">
        <v>80101</v>
      </c>
      <c r="B63" s="33" t="s">
        <v>44</v>
      </c>
      <c r="C63" s="166"/>
      <c r="D63" s="95"/>
      <c r="E63" s="42">
        <f>SUM(E64:E66)</f>
        <v>34600</v>
      </c>
      <c r="F63" s="53">
        <f>SUM(F64:F74)</f>
        <v>50000</v>
      </c>
      <c r="G63" s="51">
        <f>SUM(G64:G74)</f>
        <v>1124756</v>
      </c>
    </row>
    <row r="64" spans="1:7" s="34" customFormat="1" ht="79.5" customHeight="1">
      <c r="A64" s="443" t="s">
        <v>120</v>
      </c>
      <c r="B64" s="444" t="s">
        <v>121</v>
      </c>
      <c r="C64" s="166"/>
      <c r="D64" s="145"/>
      <c r="E64" s="283">
        <f>14800+12800</f>
        <v>27600</v>
      </c>
      <c r="F64" s="53"/>
      <c r="G64" s="51"/>
    </row>
    <row r="65" spans="1:7" s="34" customFormat="1" ht="16.5" customHeight="1">
      <c r="A65" s="57" t="s">
        <v>48</v>
      </c>
      <c r="B65" s="294" t="s">
        <v>49</v>
      </c>
      <c r="C65" s="164"/>
      <c r="D65" s="173"/>
      <c r="E65" s="109">
        <v>7000</v>
      </c>
      <c r="F65" s="152"/>
      <c r="G65" s="153"/>
    </row>
    <row r="66" spans="1:7" s="34" customFormat="1" ht="30" customHeight="1">
      <c r="A66" s="35">
        <v>2540</v>
      </c>
      <c r="B66" s="36" t="s">
        <v>171</v>
      </c>
      <c r="C66" s="164"/>
      <c r="D66" s="146"/>
      <c r="E66" s="109"/>
      <c r="F66" s="107"/>
      <c r="G66" s="49">
        <v>3646</v>
      </c>
    </row>
    <row r="67" spans="1:7" s="34" customFormat="1" ht="16.5" customHeight="1">
      <c r="A67" s="35">
        <v>4010</v>
      </c>
      <c r="B67" s="36" t="s">
        <v>135</v>
      </c>
      <c r="C67" s="164"/>
      <c r="D67" s="146"/>
      <c r="E67" s="109"/>
      <c r="F67" s="107"/>
      <c r="G67" s="49">
        <v>983660</v>
      </c>
    </row>
    <row r="68" spans="1:7" s="34" customFormat="1" ht="14.25" customHeight="1">
      <c r="A68" s="367">
        <v>4210</v>
      </c>
      <c r="B68" s="366" t="s">
        <v>16</v>
      </c>
      <c r="C68" s="164"/>
      <c r="D68" s="146"/>
      <c r="E68" s="109"/>
      <c r="F68" s="107"/>
      <c r="G68" s="49">
        <v>500</v>
      </c>
    </row>
    <row r="69" spans="1:7" s="34" customFormat="1" ht="14.25" customHeight="1">
      <c r="A69" s="35">
        <v>4260</v>
      </c>
      <c r="B69" s="36" t="s">
        <v>93</v>
      </c>
      <c r="C69" s="164"/>
      <c r="D69" s="146"/>
      <c r="E69" s="109"/>
      <c r="F69" s="107"/>
      <c r="G69" s="49">
        <v>115450</v>
      </c>
    </row>
    <row r="70" spans="1:7" s="34" customFormat="1" ht="14.25" customHeight="1">
      <c r="A70" s="35">
        <v>4270</v>
      </c>
      <c r="B70" s="36" t="s">
        <v>124</v>
      </c>
      <c r="C70" s="164"/>
      <c r="D70" s="146"/>
      <c r="E70" s="109"/>
      <c r="F70" s="107"/>
      <c r="G70" s="49">
        <v>5600</v>
      </c>
    </row>
    <row r="71" spans="1:7" s="34" customFormat="1" ht="14.25" customHeight="1">
      <c r="A71" s="35">
        <v>4300</v>
      </c>
      <c r="B71" s="36" t="s">
        <v>13</v>
      </c>
      <c r="C71" s="164"/>
      <c r="D71" s="146"/>
      <c r="E71" s="109"/>
      <c r="F71" s="107"/>
      <c r="G71" s="49">
        <f>3000+4600</f>
        <v>7600</v>
      </c>
    </row>
    <row r="72" spans="1:7" s="34" customFormat="1" ht="32.25" customHeight="1">
      <c r="A72" s="84">
        <v>4370</v>
      </c>
      <c r="B72" s="41" t="s">
        <v>114</v>
      </c>
      <c r="C72" s="164"/>
      <c r="D72" s="146"/>
      <c r="E72" s="109"/>
      <c r="F72" s="107"/>
      <c r="G72" s="49">
        <v>300</v>
      </c>
    </row>
    <row r="73" spans="1:7" s="34" customFormat="1" ht="29.25" customHeight="1">
      <c r="A73" s="35">
        <v>6050</v>
      </c>
      <c r="B73" s="36" t="s">
        <v>199</v>
      </c>
      <c r="C73" s="164" t="s">
        <v>19</v>
      </c>
      <c r="D73" s="146"/>
      <c r="E73" s="109"/>
      <c r="F73" s="107">
        <v>50000</v>
      </c>
      <c r="G73" s="49"/>
    </row>
    <row r="74" spans="1:7" s="34" customFormat="1" ht="16.5" customHeight="1">
      <c r="A74" s="35">
        <v>6050</v>
      </c>
      <c r="B74" s="36" t="s">
        <v>129</v>
      </c>
      <c r="C74" s="164"/>
      <c r="D74" s="146"/>
      <c r="E74" s="109"/>
      <c r="F74" s="107"/>
      <c r="G74" s="49">
        <v>8000</v>
      </c>
    </row>
    <row r="75" spans="1:7" s="34" customFormat="1" ht="20.25" customHeight="1">
      <c r="A75" s="325">
        <v>80103</v>
      </c>
      <c r="B75" s="326" t="s">
        <v>172</v>
      </c>
      <c r="C75" s="166"/>
      <c r="D75" s="291"/>
      <c r="E75" s="283"/>
      <c r="F75" s="53"/>
      <c r="G75" s="51">
        <f>SUM(G76)</f>
        <v>5854</v>
      </c>
    </row>
    <row r="76" spans="1:7" s="34" customFormat="1" ht="33.75" customHeight="1">
      <c r="A76" s="35">
        <v>2540</v>
      </c>
      <c r="B76" s="36" t="s">
        <v>171</v>
      </c>
      <c r="C76" s="166"/>
      <c r="D76" s="291"/>
      <c r="E76" s="283"/>
      <c r="F76" s="53"/>
      <c r="G76" s="306">
        <v>5854</v>
      </c>
    </row>
    <row r="77" spans="1:7" s="34" customFormat="1" ht="14.25" customHeight="1">
      <c r="A77" s="325">
        <v>80104</v>
      </c>
      <c r="B77" s="326" t="s">
        <v>128</v>
      </c>
      <c r="C77" s="166"/>
      <c r="D77" s="291"/>
      <c r="E77" s="283"/>
      <c r="F77" s="53"/>
      <c r="G77" s="51">
        <f>SUM(G78)</f>
        <v>32382</v>
      </c>
    </row>
    <row r="78" spans="1:7" s="34" customFormat="1" ht="30.75" customHeight="1">
      <c r="A78" s="35">
        <v>2540</v>
      </c>
      <c r="B78" s="36" t="s">
        <v>171</v>
      </c>
      <c r="C78" s="166"/>
      <c r="D78" s="291"/>
      <c r="E78" s="283"/>
      <c r="F78" s="53"/>
      <c r="G78" s="306">
        <v>32382</v>
      </c>
    </row>
    <row r="79" spans="1:7" s="34" customFormat="1" ht="14.25" customHeight="1">
      <c r="A79" s="32">
        <v>80110</v>
      </c>
      <c r="B79" s="33" t="s">
        <v>125</v>
      </c>
      <c r="C79" s="166"/>
      <c r="D79" s="95"/>
      <c r="E79" s="42">
        <f>SUM(E80:E81)</f>
        <v>14000</v>
      </c>
      <c r="F79" s="53"/>
      <c r="G79" s="51">
        <f>SUM(G80:G83)</f>
        <v>468600</v>
      </c>
    </row>
    <row r="80" spans="1:7" s="34" customFormat="1" ht="79.5" customHeight="1">
      <c r="A80" s="318" t="s">
        <v>120</v>
      </c>
      <c r="B80" s="319" t="s">
        <v>121</v>
      </c>
      <c r="C80" s="164"/>
      <c r="D80" s="173"/>
      <c r="E80" s="109">
        <v>14000</v>
      </c>
      <c r="F80" s="152"/>
      <c r="G80" s="153"/>
    </row>
    <row r="81" spans="1:7" s="34" customFormat="1" ht="12.75" customHeight="1">
      <c r="A81" s="35">
        <v>4010</v>
      </c>
      <c r="B81" s="36" t="s">
        <v>135</v>
      </c>
      <c r="C81" s="164"/>
      <c r="D81" s="173"/>
      <c r="E81" s="109"/>
      <c r="F81" s="152"/>
      <c r="G81" s="49">
        <v>434800</v>
      </c>
    </row>
    <row r="82" spans="1:7" s="34" customFormat="1" ht="12.75" customHeight="1">
      <c r="A82" s="367">
        <v>4210</v>
      </c>
      <c r="B82" s="366" t="s">
        <v>16</v>
      </c>
      <c r="C82" s="164"/>
      <c r="D82" s="173"/>
      <c r="E82" s="109"/>
      <c r="F82" s="152"/>
      <c r="G82" s="49">
        <v>7800</v>
      </c>
    </row>
    <row r="83" spans="1:7" s="34" customFormat="1" ht="12.75" customHeight="1">
      <c r="A83" s="35">
        <v>4260</v>
      </c>
      <c r="B83" s="36" t="s">
        <v>93</v>
      </c>
      <c r="C83" s="164"/>
      <c r="D83" s="146"/>
      <c r="E83" s="109"/>
      <c r="F83" s="107"/>
      <c r="G83" s="49">
        <f>15000+11000</f>
        <v>26000</v>
      </c>
    </row>
    <row r="84" spans="1:7" s="34" customFormat="1" ht="16.5" customHeight="1">
      <c r="A84" s="32">
        <v>80195</v>
      </c>
      <c r="B84" s="33" t="s">
        <v>12</v>
      </c>
      <c r="C84" s="165"/>
      <c r="D84" s="145"/>
      <c r="E84" s="42">
        <f>E90+E98</f>
        <v>56391</v>
      </c>
      <c r="F84" s="53">
        <f>SUM(F89:F89)+F90</f>
        <v>612</v>
      </c>
      <c r="G84" s="51">
        <f>SUM(G85:G89)+G90+G98</f>
        <v>65473</v>
      </c>
    </row>
    <row r="85" spans="1:7" s="34" customFormat="1" ht="14.25" customHeight="1">
      <c r="A85" s="35">
        <v>4010</v>
      </c>
      <c r="B85" s="36" t="s">
        <v>135</v>
      </c>
      <c r="C85" s="156"/>
      <c r="D85" s="173"/>
      <c r="E85" s="356"/>
      <c r="F85" s="152"/>
      <c r="G85" s="362">
        <v>5400</v>
      </c>
    </row>
    <row r="86" spans="1:7" s="34" customFormat="1" ht="14.25" customHeight="1">
      <c r="A86" s="35">
        <v>4110</v>
      </c>
      <c r="B86" s="36" t="s">
        <v>40</v>
      </c>
      <c r="C86" s="156"/>
      <c r="D86" s="173"/>
      <c r="E86" s="356"/>
      <c r="F86" s="152"/>
      <c r="G86" s="362">
        <v>850</v>
      </c>
    </row>
    <row r="87" spans="1:7" s="34" customFormat="1" ht="13.5" customHeight="1">
      <c r="A87" s="35">
        <v>4120</v>
      </c>
      <c r="B87" s="36" t="s">
        <v>41</v>
      </c>
      <c r="C87" s="156"/>
      <c r="D87" s="173"/>
      <c r="E87" s="356"/>
      <c r="F87" s="152"/>
      <c r="G87" s="362">
        <v>150</v>
      </c>
    </row>
    <row r="88" spans="1:7" s="34" customFormat="1" ht="13.5" customHeight="1">
      <c r="A88" s="35">
        <v>4300</v>
      </c>
      <c r="B88" s="36" t="s">
        <v>13</v>
      </c>
      <c r="C88" s="156"/>
      <c r="D88" s="173"/>
      <c r="E88" s="356"/>
      <c r="F88" s="152"/>
      <c r="G88" s="362">
        <v>2600</v>
      </c>
    </row>
    <row r="89" spans="1:7" s="34" customFormat="1" ht="13.5" customHeight="1">
      <c r="A89" s="35">
        <v>4430</v>
      </c>
      <c r="B89" s="36" t="s">
        <v>90</v>
      </c>
      <c r="C89" s="164"/>
      <c r="D89" s="146"/>
      <c r="E89" s="109"/>
      <c r="F89" s="107">
        <v>530</v>
      </c>
      <c r="G89" s="49"/>
    </row>
    <row r="90" spans="1:7" s="34" customFormat="1" ht="25.5" customHeight="1">
      <c r="A90" s="35"/>
      <c r="B90" s="374" t="s">
        <v>161</v>
      </c>
      <c r="C90" s="164"/>
      <c r="D90" s="146"/>
      <c r="E90" s="377">
        <f>SUM(E91)</f>
        <v>11591</v>
      </c>
      <c r="F90" s="378">
        <f>SUM(F91:F97)</f>
        <v>82</v>
      </c>
      <c r="G90" s="379">
        <f>SUM(G91:G97)</f>
        <v>11673</v>
      </c>
    </row>
    <row r="91" spans="1:7" s="34" customFormat="1" ht="33.75" customHeight="1">
      <c r="A91" s="35">
        <v>2707</v>
      </c>
      <c r="B91" s="36" t="s">
        <v>173</v>
      </c>
      <c r="C91" s="164"/>
      <c r="D91" s="146"/>
      <c r="E91" s="81">
        <v>11591</v>
      </c>
      <c r="F91" s="37"/>
      <c r="G91" s="49"/>
    </row>
    <row r="92" spans="1:7" s="34" customFormat="1" ht="13.5" customHeight="1">
      <c r="A92" s="35">
        <v>4217</v>
      </c>
      <c r="B92" s="366" t="s">
        <v>16</v>
      </c>
      <c r="C92" s="164"/>
      <c r="D92" s="146"/>
      <c r="E92" s="81"/>
      <c r="F92" s="37"/>
      <c r="G92" s="49">
        <v>1928</v>
      </c>
    </row>
    <row r="93" spans="1:7" s="34" customFormat="1" ht="13.5" customHeight="1">
      <c r="A93" s="35">
        <v>4247</v>
      </c>
      <c r="B93" s="36" t="s">
        <v>174</v>
      </c>
      <c r="C93" s="164"/>
      <c r="D93" s="146"/>
      <c r="E93" s="81"/>
      <c r="F93" s="37"/>
      <c r="G93" s="49">
        <v>3600</v>
      </c>
    </row>
    <row r="94" spans="1:7" s="34" customFormat="1" ht="13.5" customHeight="1">
      <c r="A94" s="35">
        <v>4307</v>
      </c>
      <c r="B94" s="36" t="s">
        <v>13</v>
      </c>
      <c r="C94" s="164"/>
      <c r="D94" s="146"/>
      <c r="E94" s="81"/>
      <c r="F94" s="37"/>
      <c r="G94" s="49">
        <v>610</v>
      </c>
    </row>
    <row r="95" spans="1:7" s="34" customFormat="1" ht="13.5" customHeight="1">
      <c r="A95" s="35">
        <v>4427</v>
      </c>
      <c r="B95" s="36" t="s">
        <v>162</v>
      </c>
      <c r="C95" s="164"/>
      <c r="D95" s="146"/>
      <c r="E95" s="81"/>
      <c r="F95" s="37"/>
      <c r="G95" s="49">
        <v>5395</v>
      </c>
    </row>
    <row r="96" spans="1:7" s="34" customFormat="1" ht="13.5" customHeight="1">
      <c r="A96" s="35">
        <v>4437</v>
      </c>
      <c r="B96" s="36" t="s">
        <v>90</v>
      </c>
      <c r="C96" s="164"/>
      <c r="D96" s="146"/>
      <c r="E96" s="81"/>
      <c r="F96" s="37"/>
      <c r="G96" s="49">
        <v>140</v>
      </c>
    </row>
    <row r="97" spans="1:7" s="34" customFormat="1" ht="31.5" customHeight="1">
      <c r="A97" s="327">
        <v>4757</v>
      </c>
      <c r="B97" s="360" t="s">
        <v>43</v>
      </c>
      <c r="C97" s="322"/>
      <c r="D97" s="197"/>
      <c r="E97" s="320"/>
      <c r="F97" s="323">
        <v>82</v>
      </c>
      <c r="G97" s="324"/>
    </row>
    <row r="98" spans="1:7" s="34" customFormat="1" ht="13.5" customHeight="1">
      <c r="A98" s="35"/>
      <c r="B98" s="374" t="s">
        <v>163</v>
      </c>
      <c r="C98" s="164"/>
      <c r="D98" s="146"/>
      <c r="E98" s="377">
        <f>SUM(E99)</f>
        <v>44800</v>
      </c>
      <c r="F98" s="378"/>
      <c r="G98" s="379">
        <f>SUM(G99:G105)</f>
        <v>44800</v>
      </c>
    </row>
    <row r="99" spans="1:7" s="34" customFormat="1" ht="36.75" customHeight="1">
      <c r="A99" s="35">
        <v>2707</v>
      </c>
      <c r="B99" s="36" t="s">
        <v>173</v>
      </c>
      <c r="C99" s="164"/>
      <c r="D99" s="146"/>
      <c r="E99" s="81">
        <v>44800</v>
      </c>
      <c r="F99" s="37"/>
      <c r="G99" s="49"/>
    </row>
    <row r="100" spans="1:7" s="34" customFormat="1" ht="15" customHeight="1">
      <c r="A100" s="35">
        <v>4177</v>
      </c>
      <c r="B100" s="36" t="s">
        <v>36</v>
      </c>
      <c r="C100" s="164"/>
      <c r="D100" s="146"/>
      <c r="E100" s="81"/>
      <c r="F100" s="37"/>
      <c r="G100" s="49">
        <v>6000</v>
      </c>
    </row>
    <row r="101" spans="1:7" s="34" customFormat="1" ht="15" customHeight="1">
      <c r="A101" s="35">
        <v>4217</v>
      </c>
      <c r="B101" s="366" t="s">
        <v>16</v>
      </c>
      <c r="C101" s="164"/>
      <c r="D101" s="146"/>
      <c r="E101" s="81"/>
      <c r="F101" s="37"/>
      <c r="G101" s="49">
        <v>12000</v>
      </c>
    </row>
    <row r="102" spans="1:7" s="34" customFormat="1" ht="15" customHeight="1">
      <c r="A102" s="35">
        <v>4307</v>
      </c>
      <c r="B102" s="36" t="s">
        <v>13</v>
      </c>
      <c r="C102" s="164"/>
      <c r="D102" s="146"/>
      <c r="E102" s="81"/>
      <c r="F102" s="37"/>
      <c r="G102" s="49">
        <v>20500</v>
      </c>
    </row>
    <row r="103" spans="1:7" s="34" customFormat="1" ht="15" customHeight="1">
      <c r="A103" s="35">
        <v>4437</v>
      </c>
      <c r="B103" s="36" t="s">
        <v>90</v>
      </c>
      <c r="C103" s="164"/>
      <c r="D103" s="146"/>
      <c r="E103" s="81"/>
      <c r="F103" s="37"/>
      <c r="G103" s="49">
        <v>3000</v>
      </c>
    </row>
    <row r="104" spans="1:7" s="34" customFormat="1" ht="31.5" customHeight="1">
      <c r="A104" s="35">
        <v>4747</v>
      </c>
      <c r="B104" s="98" t="s">
        <v>42</v>
      </c>
      <c r="C104" s="164"/>
      <c r="D104" s="146"/>
      <c r="E104" s="81"/>
      <c r="F104" s="37"/>
      <c r="G104" s="49">
        <v>2500</v>
      </c>
    </row>
    <row r="105" spans="1:7" s="34" customFormat="1" ht="32.25" customHeight="1" thickBot="1">
      <c r="A105" s="35">
        <v>4757</v>
      </c>
      <c r="B105" s="98" t="s">
        <v>43</v>
      </c>
      <c r="C105" s="164"/>
      <c r="D105" s="146"/>
      <c r="E105" s="81"/>
      <c r="F105" s="37"/>
      <c r="G105" s="49">
        <v>800</v>
      </c>
    </row>
    <row r="106" spans="1:7" s="34" customFormat="1" ht="17.25" customHeight="1" thickBot="1" thickTop="1">
      <c r="A106" s="85" t="s">
        <v>155</v>
      </c>
      <c r="B106" s="44" t="s">
        <v>175</v>
      </c>
      <c r="C106" s="154" t="s">
        <v>15</v>
      </c>
      <c r="D106" s="45"/>
      <c r="E106" s="103"/>
      <c r="F106" s="45"/>
      <c r="G106" s="65">
        <f>G107</f>
        <v>530</v>
      </c>
    </row>
    <row r="107" spans="1:7" s="34" customFormat="1" ht="15.75" customHeight="1" thickTop="1">
      <c r="A107" s="120" t="s">
        <v>156</v>
      </c>
      <c r="B107" s="130" t="s">
        <v>176</v>
      </c>
      <c r="C107" s="155"/>
      <c r="D107" s="121"/>
      <c r="E107" s="131"/>
      <c r="F107" s="133"/>
      <c r="G107" s="134">
        <f>SUM(G108:G108)</f>
        <v>530</v>
      </c>
    </row>
    <row r="108" spans="1:7" s="34" customFormat="1" ht="18" customHeight="1" thickBot="1">
      <c r="A108" s="191">
        <v>3250</v>
      </c>
      <c r="B108" s="174" t="s">
        <v>177</v>
      </c>
      <c r="C108" s="164"/>
      <c r="D108" s="128"/>
      <c r="E108" s="281"/>
      <c r="F108" s="173"/>
      <c r="G108" s="48">
        <v>530</v>
      </c>
    </row>
    <row r="109" spans="1:7" s="34" customFormat="1" ht="16.5" customHeight="1" thickBot="1" thickTop="1">
      <c r="A109" s="85" t="s">
        <v>200</v>
      </c>
      <c r="B109" s="44" t="s">
        <v>201</v>
      </c>
      <c r="C109" s="154" t="s">
        <v>24</v>
      </c>
      <c r="D109" s="45"/>
      <c r="E109" s="103"/>
      <c r="F109" s="52">
        <f>F110</f>
        <v>25000</v>
      </c>
      <c r="G109" s="50">
        <f>SUM(G110)</f>
        <v>200000</v>
      </c>
    </row>
    <row r="110" spans="1:7" s="34" customFormat="1" ht="15" customHeight="1" thickTop="1">
      <c r="A110" s="86" t="s">
        <v>202</v>
      </c>
      <c r="B110" s="83" t="s">
        <v>12</v>
      </c>
      <c r="C110" s="297"/>
      <c r="D110" s="566"/>
      <c r="E110" s="195"/>
      <c r="F110" s="121">
        <f>SUM(F111:F112)</f>
        <v>25000</v>
      </c>
      <c r="G110" s="132">
        <f>SUM(G111:G112)</f>
        <v>200000</v>
      </c>
    </row>
    <row r="111" spans="1:7" s="34" customFormat="1" ht="28.5" customHeight="1">
      <c r="A111" s="56" t="s">
        <v>47</v>
      </c>
      <c r="B111" s="564" t="s">
        <v>237</v>
      </c>
      <c r="C111" s="565"/>
      <c r="D111" s="111"/>
      <c r="E111" s="81"/>
      <c r="F111" s="37">
        <v>25000</v>
      </c>
      <c r="G111" s="49"/>
    </row>
    <row r="112" spans="1:7" s="34" customFormat="1" ht="28.5" customHeight="1" thickBot="1">
      <c r="A112" s="327">
        <v>6050</v>
      </c>
      <c r="B112" s="335" t="s">
        <v>203</v>
      </c>
      <c r="C112" s="563"/>
      <c r="D112" s="385"/>
      <c r="E112" s="320"/>
      <c r="F112" s="385"/>
      <c r="G112" s="324">
        <v>200000</v>
      </c>
    </row>
    <row r="113" spans="1:7" s="31" customFormat="1" ht="16.5" customHeight="1" thickBot="1" thickTop="1">
      <c r="A113" s="43">
        <v>854</v>
      </c>
      <c r="B113" s="44" t="s">
        <v>126</v>
      </c>
      <c r="C113" s="154" t="s">
        <v>15</v>
      </c>
      <c r="D113" s="45"/>
      <c r="E113" s="46"/>
      <c r="F113" s="52">
        <f>SUM(F114+F118)</f>
        <v>506</v>
      </c>
      <c r="G113" s="50">
        <f>SUM(G114+G118)</f>
        <v>79560</v>
      </c>
    </row>
    <row r="114" spans="1:7" s="31" customFormat="1" ht="17.25" customHeight="1" thickTop="1">
      <c r="A114" s="129">
        <v>85401</v>
      </c>
      <c r="B114" s="130" t="s">
        <v>127</v>
      </c>
      <c r="C114" s="155"/>
      <c r="D114" s="121"/>
      <c r="E114" s="131"/>
      <c r="F114" s="104"/>
      <c r="G114" s="132">
        <f>SUM(G115:G116)</f>
        <v>79560</v>
      </c>
    </row>
    <row r="115" spans="1:7" s="34" customFormat="1" ht="14.25" customHeight="1">
      <c r="A115" s="35">
        <v>4010</v>
      </c>
      <c r="B115" s="36" t="s">
        <v>123</v>
      </c>
      <c r="C115" s="164"/>
      <c r="D115" s="37"/>
      <c r="E115" s="109"/>
      <c r="F115" s="107"/>
      <c r="G115" s="49">
        <v>79360</v>
      </c>
    </row>
    <row r="116" spans="1:7" s="34" customFormat="1" ht="15.75" customHeight="1">
      <c r="A116" s="35">
        <v>4440</v>
      </c>
      <c r="B116" s="36" t="s">
        <v>178</v>
      </c>
      <c r="C116" s="164"/>
      <c r="D116" s="37"/>
      <c r="E116" s="109"/>
      <c r="F116" s="107"/>
      <c r="G116" s="49">
        <v>200</v>
      </c>
    </row>
    <row r="117" spans="1:7" s="31" customFormat="1" ht="15" customHeight="1">
      <c r="A117" s="32">
        <v>85495</v>
      </c>
      <c r="B117" s="33" t="s">
        <v>12</v>
      </c>
      <c r="C117" s="165"/>
      <c r="D117" s="39"/>
      <c r="E117" s="42"/>
      <c r="F117" s="53">
        <f>F118</f>
        <v>506</v>
      </c>
      <c r="G117" s="51"/>
    </row>
    <row r="118" spans="1:7" s="34" customFormat="1" ht="17.25" customHeight="1" thickBot="1">
      <c r="A118" s="84">
        <v>4210</v>
      </c>
      <c r="B118" s="41" t="s">
        <v>159</v>
      </c>
      <c r="C118" s="167"/>
      <c r="D118" s="91"/>
      <c r="E118" s="92"/>
      <c r="F118" s="93">
        <v>506</v>
      </c>
      <c r="G118" s="89"/>
    </row>
    <row r="119" spans="1:7" s="31" customFormat="1" ht="31.5" customHeight="1" thickBot="1" thickTop="1">
      <c r="A119" s="43">
        <v>900</v>
      </c>
      <c r="B119" s="44" t="s">
        <v>25</v>
      </c>
      <c r="C119" s="154" t="s">
        <v>19</v>
      </c>
      <c r="D119" s="45"/>
      <c r="E119" s="46"/>
      <c r="F119" s="52">
        <f>SUM(F120+F130+F126+F124)</f>
        <v>761600</v>
      </c>
      <c r="G119" s="50">
        <f>SUM(G120+G130+G126+G124)</f>
        <v>375000</v>
      </c>
    </row>
    <row r="120" spans="1:7" s="31" customFormat="1" ht="14.25" customHeight="1" thickTop="1">
      <c r="A120" s="129">
        <v>90001</v>
      </c>
      <c r="B120" s="130" t="s">
        <v>29</v>
      </c>
      <c r="C120" s="155"/>
      <c r="D120" s="121"/>
      <c r="E120" s="131"/>
      <c r="F120" s="104">
        <f>SUM(F121:F121)</f>
        <v>86000</v>
      </c>
      <c r="G120" s="132"/>
    </row>
    <row r="121" spans="1:7" s="31" customFormat="1" ht="20.25" customHeight="1">
      <c r="A121" s="35">
        <v>6050</v>
      </c>
      <c r="B121" s="328" t="s">
        <v>206</v>
      </c>
      <c r="C121" s="156"/>
      <c r="D121" s="128"/>
      <c r="E121" s="356"/>
      <c r="F121" s="107">
        <f>SUM(F122:F123)</f>
        <v>86000</v>
      </c>
      <c r="G121" s="49"/>
    </row>
    <row r="122" spans="1:7" s="74" customFormat="1" ht="12" customHeight="1">
      <c r="A122" s="414"/>
      <c r="B122" s="344" t="s">
        <v>208</v>
      </c>
      <c r="C122" s="164"/>
      <c r="D122" s="415"/>
      <c r="E122" s="399"/>
      <c r="F122" s="334">
        <v>50000</v>
      </c>
      <c r="G122" s="416"/>
    </row>
    <row r="123" spans="1:7" s="74" customFormat="1" ht="12" customHeight="1">
      <c r="A123" s="414"/>
      <c r="B123" s="417" t="s">
        <v>209</v>
      </c>
      <c r="C123" s="164"/>
      <c r="D123" s="415"/>
      <c r="E123" s="399"/>
      <c r="F123" s="334">
        <v>36000</v>
      </c>
      <c r="G123" s="329"/>
    </row>
    <row r="124" spans="1:7" s="31" customFormat="1" ht="15" customHeight="1">
      <c r="A124" s="32">
        <v>90013</v>
      </c>
      <c r="B124" s="33" t="s">
        <v>204</v>
      </c>
      <c r="C124" s="165"/>
      <c r="D124" s="39"/>
      <c r="E124" s="42"/>
      <c r="F124" s="53">
        <f>SUM(F125)</f>
        <v>92000</v>
      </c>
      <c r="G124" s="51"/>
    </row>
    <row r="125" spans="1:7" s="31" customFormat="1" ht="15" customHeight="1">
      <c r="A125" s="35">
        <v>6050</v>
      </c>
      <c r="B125" s="36" t="s">
        <v>129</v>
      </c>
      <c r="C125" s="164"/>
      <c r="D125" s="37"/>
      <c r="E125" s="109"/>
      <c r="F125" s="107">
        <v>92000</v>
      </c>
      <c r="G125" s="49"/>
    </row>
    <row r="126" spans="1:7" s="31" customFormat="1" ht="15" customHeight="1">
      <c r="A126" s="32">
        <v>90015</v>
      </c>
      <c r="B126" s="33" t="s">
        <v>187</v>
      </c>
      <c r="C126" s="165"/>
      <c r="D126" s="39"/>
      <c r="E126" s="42"/>
      <c r="F126" s="53">
        <f>SUM(F127:F129)</f>
        <v>263600</v>
      </c>
      <c r="G126" s="51">
        <f>SUM(G127:G129)</f>
        <v>375000</v>
      </c>
    </row>
    <row r="127" spans="1:7" s="31" customFormat="1" ht="14.25" customHeight="1">
      <c r="A127" s="35">
        <v>4260</v>
      </c>
      <c r="B127" s="36" t="s">
        <v>93</v>
      </c>
      <c r="C127" s="164"/>
      <c r="D127" s="37"/>
      <c r="E127" s="109"/>
      <c r="F127" s="107"/>
      <c r="G127" s="49">
        <v>119000</v>
      </c>
    </row>
    <row r="128" spans="1:7" s="34" customFormat="1" ht="14.25" customHeight="1">
      <c r="A128" s="35">
        <v>4270</v>
      </c>
      <c r="B128" s="36" t="s">
        <v>124</v>
      </c>
      <c r="C128" s="164"/>
      <c r="D128" s="37"/>
      <c r="E128" s="109"/>
      <c r="F128" s="107"/>
      <c r="G128" s="49">
        <f>137600+118400</f>
        <v>256000</v>
      </c>
    </row>
    <row r="129" spans="1:7" s="31" customFormat="1" ht="15.75" customHeight="1">
      <c r="A129" s="35">
        <v>6050</v>
      </c>
      <c r="B129" s="36" t="s">
        <v>129</v>
      </c>
      <c r="C129" s="164"/>
      <c r="D129" s="37"/>
      <c r="E129" s="109"/>
      <c r="F129" s="107">
        <f>256600+7000</f>
        <v>263600</v>
      </c>
      <c r="G129" s="49"/>
    </row>
    <row r="130" spans="1:7" s="31" customFormat="1" ht="15.75" customHeight="1">
      <c r="A130" s="32">
        <v>90095</v>
      </c>
      <c r="B130" s="33" t="s">
        <v>12</v>
      </c>
      <c r="C130" s="165"/>
      <c r="D130" s="39"/>
      <c r="E130" s="42"/>
      <c r="F130" s="53">
        <f>SUM(F131)</f>
        <v>320000</v>
      </c>
      <c r="G130" s="51"/>
    </row>
    <row r="131" spans="1:7" s="31" customFormat="1" ht="18" customHeight="1">
      <c r="A131" s="337">
        <v>6050</v>
      </c>
      <c r="B131" s="338" t="s">
        <v>206</v>
      </c>
      <c r="C131" s="339"/>
      <c r="D131" s="340"/>
      <c r="E131" s="282"/>
      <c r="F131" s="93">
        <f>SUM(F132:F134)</f>
        <v>320000</v>
      </c>
      <c r="G131" s="89"/>
    </row>
    <row r="132" spans="1:7" s="90" customFormat="1" ht="13.5" customHeight="1">
      <c r="A132" s="330"/>
      <c r="B132" s="413" t="s">
        <v>205</v>
      </c>
      <c r="C132" s="331"/>
      <c r="D132" s="332"/>
      <c r="E132" s="333"/>
      <c r="F132" s="334">
        <v>120000</v>
      </c>
      <c r="G132" s="329"/>
    </row>
    <row r="133" spans="1:7" s="90" customFormat="1" ht="13.5" customHeight="1">
      <c r="A133" s="330"/>
      <c r="B133" s="413" t="s">
        <v>236</v>
      </c>
      <c r="C133" s="331"/>
      <c r="D133" s="332"/>
      <c r="E133" s="333"/>
      <c r="F133" s="334">
        <v>196000</v>
      </c>
      <c r="G133" s="329"/>
    </row>
    <row r="134" spans="1:7" s="90" customFormat="1" ht="13.5" customHeight="1">
      <c r="A134" s="452"/>
      <c r="B134" s="453" t="s">
        <v>207</v>
      </c>
      <c r="C134" s="454"/>
      <c r="D134" s="455"/>
      <c r="E134" s="456"/>
      <c r="F134" s="457">
        <v>4000</v>
      </c>
      <c r="G134" s="458"/>
    </row>
    <row r="135" spans="1:7" s="90" customFormat="1" ht="30.75" customHeight="1" thickBot="1">
      <c r="A135" s="445">
        <v>921</v>
      </c>
      <c r="B135" s="446" t="s">
        <v>17</v>
      </c>
      <c r="C135" s="447" t="s">
        <v>99</v>
      </c>
      <c r="D135" s="448"/>
      <c r="E135" s="449"/>
      <c r="F135" s="450">
        <f>SUM(F136)</f>
        <v>89</v>
      </c>
      <c r="G135" s="451"/>
    </row>
    <row r="136" spans="1:7" s="90" customFormat="1" ht="16.5" customHeight="1" thickTop="1">
      <c r="A136" s="32">
        <v>92195</v>
      </c>
      <c r="B136" s="33" t="s">
        <v>12</v>
      </c>
      <c r="C136" s="165"/>
      <c r="D136" s="39"/>
      <c r="E136" s="42"/>
      <c r="F136" s="53">
        <f>SUM(F137:F137)</f>
        <v>89</v>
      </c>
      <c r="G136" s="51"/>
    </row>
    <row r="137" spans="1:7" s="88" customFormat="1" ht="27" customHeight="1" thickBot="1">
      <c r="A137" s="84">
        <v>4210</v>
      </c>
      <c r="B137" s="41" t="s">
        <v>159</v>
      </c>
      <c r="C137" s="167"/>
      <c r="D137" s="91"/>
      <c r="E137" s="92"/>
      <c r="F137" s="93">
        <v>89</v>
      </c>
      <c r="G137" s="89"/>
    </row>
    <row r="138" spans="1:7" s="31" customFormat="1" ht="18.75" customHeight="1" thickBot="1" thickTop="1">
      <c r="A138" s="101">
        <v>926</v>
      </c>
      <c r="B138" s="102" t="s">
        <v>18</v>
      </c>
      <c r="C138" s="161"/>
      <c r="D138" s="87"/>
      <c r="E138" s="103"/>
      <c r="F138" s="45">
        <f>F139+F144</f>
        <v>102899</v>
      </c>
      <c r="G138" s="65"/>
    </row>
    <row r="139" spans="1:7" s="90" customFormat="1" ht="16.5" customHeight="1" thickTop="1">
      <c r="A139" s="32">
        <v>92601</v>
      </c>
      <c r="B139" s="33" t="s">
        <v>210</v>
      </c>
      <c r="C139" s="165" t="s">
        <v>19</v>
      </c>
      <c r="D139" s="39"/>
      <c r="E139" s="42"/>
      <c r="F139" s="53">
        <f>SUM(F140)</f>
        <v>100000</v>
      </c>
      <c r="G139" s="51"/>
    </row>
    <row r="140" spans="1:7" s="88" customFormat="1" ht="20.25" customHeight="1">
      <c r="A140" s="337">
        <v>6050</v>
      </c>
      <c r="B140" s="338" t="s">
        <v>206</v>
      </c>
      <c r="C140" s="167"/>
      <c r="D140" s="91"/>
      <c r="E140" s="92"/>
      <c r="F140" s="93">
        <f>SUM(F141:F143)</f>
        <v>100000</v>
      </c>
      <c r="G140" s="89"/>
    </row>
    <row r="141" spans="1:7" s="90" customFormat="1" ht="15" customHeight="1">
      <c r="A141" s="420"/>
      <c r="B141" s="421" t="s">
        <v>211</v>
      </c>
      <c r="C141" s="418"/>
      <c r="D141" s="422"/>
      <c r="E141" s="404"/>
      <c r="F141" s="334">
        <v>20000</v>
      </c>
      <c r="G141" s="329"/>
    </row>
    <row r="142" spans="1:7" s="90" customFormat="1" ht="15" customHeight="1">
      <c r="A142" s="420"/>
      <c r="B142" s="421" t="s">
        <v>212</v>
      </c>
      <c r="C142" s="418"/>
      <c r="D142" s="422"/>
      <c r="E142" s="423"/>
      <c r="F142" s="422">
        <v>50000</v>
      </c>
      <c r="G142" s="329"/>
    </row>
    <row r="143" spans="1:7" s="90" customFormat="1" ht="18.75" customHeight="1">
      <c r="A143" s="424"/>
      <c r="B143" s="421" t="s">
        <v>213</v>
      </c>
      <c r="C143" s="419"/>
      <c r="D143" s="425"/>
      <c r="E143" s="426"/>
      <c r="F143" s="422">
        <v>30000</v>
      </c>
      <c r="G143" s="427"/>
    </row>
    <row r="144" spans="1:7" s="34" customFormat="1" ht="19.5" customHeight="1">
      <c r="A144" s="105">
        <v>92695</v>
      </c>
      <c r="B144" s="106" t="s">
        <v>12</v>
      </c>
      <c r="C144" s="159" t="s">
        <v>99</v>
      </c>
      <c r="D144" s="177"/>
      <c r="E144" s="96"/>
      <c r="F144" s="145">
        <f>SUM(F145:F146)</f>
        <v>2899</v>
      </c>
      <c r="G144" s="47"/>
    </row>
    <row r="145" spans="1:7" s="34" customFormat="1" ht="17.25" customHeight="1">
      <c r="A145" s="84">
        <v>4300</v>
      </c>
      <c r="B145" s="41" t="s">
        <v>179</v>
      </c>
      <c r="C145" s="148"/>
      <c r="D145" s="277"/>
      <c r="E145" s="278"/>
      <c r="F145" s="373">
        <v>1100</v>
      </c>
      <c r="G145" s="363"/>
    </row>
    <row r="146" spans="1:7" s="34" customFormat="1" ht="12.75" customHeight="1">
      <c r="A146" s="84"/>
      <c r="B146" s="374" t="s">
        <v>160</v>
      </c>
      <c r="C146" s="148"/>
      <c r="D146" s="277"/>
      <c r="E146" s="372"/>
      <c r="F146" s="376">
        <f>SUM(F147:F149)</f>
        <v>1799</v>
      </c>
      <c r="G146" s="363"/>
    </row>
    <row r="147" spans="1:7" s="34" customFormat="1" ht="18" customHeight="1">
      <c r="A147" s="367">
        <v>4210</v>
      </c>
      <c r="B147" s="366" t="s">
        <v>16</v>
      </c>
      <c r="C147" s="148"/>
      <c r="D147" s="277"/>
      <c r="E147" s="372"/>
      <c r="F147" s="110">
        <v>1349</v>
      </c>
      <c r="G147" s="363"/>
    </row>
    <row r="148" spans="1:7" s="34" customFormat="1" ht="18" customHeight="1">
      <c r="A148" s="84">
        <v>4300</v>
      </c>
      <c r="B148" s="41" t="s">
        <v>13</v>
      </c>
      <c r="C148" s="148"/>
      <c r="D148" s="305"/>
      <c r="E148" s="100"/>
      <c r="F148" s="146">
        <v>390</v>
      </c>
      <c r="G148" s="48"/>
    </row>
    <row r="149" spans="1:7" s="34" customFormat="1" ht="18" customHeight="1" thickBot="1">
      <c r="A149" s="375">
        <v>4430</v>
      </c>
      <c r="B149" s="366" t="s">
        <v>90</v>
      </c>
      <c r="C149" s="148"/>
      <c r="D149" s="178"/>
      <c r="E149" s="100"/>
      <c r="F149" s="146">
        <v>60</v>
      </c>
      <c r="G149" s="48"/>
    </row>
    <row r="150" spans="1:7" s="182" customFormat="1" ht="16.5" customHeight="1" thickBot="1" thickTop="1">
      <c r="A150" s="179"/>
      <c r="B150" s="180" t="s">
        <v>20</v>
      </c>
      <c r="C150" s="168"/>
      <c r="D150" s="181">
        <f>D11+D25+D36+D41+D62+D109+D119+D135+D138+D55+D113+D106</f>
        <v>2480000</v>
      </c>
      <c r="E150" s="300">
        <f>E11+E25+E36+E41+E62+E109+E119+E135+E138+E55+E113+E106</f>
        <v>1520407</v>
      </c>
      <c r="F150" s="299">
        <f>F11+F25+F36+F41+F62+F109+F119+F135+F138+F55+F113+F106</f>
        <v>5729295</v>
      </c>
      <c r="G150" s="391">
        <f>G11+G25+G36+G41+G62+G109+G119+G135+G138+G55+G113+G106</f>
        <v>2355649</v>
      </c>
    </row>
    <row r="151" spans="1:7" s="187" customFormat="1" ht="16.5" customHeight="1" thickBot="1" thickTop="1">
      <c r="A151" s="183"/>
      <c r="B151" s="184" t="s">
        <v>21</v>
      </c>
      <c r="C151" s="169"/>
      <c r="D151" s="124">
        <f>E150-D150</f>
        <v>-959593</v>
      </c>
      <c r="E151" s="185"/>
      <c r="F151" s="124">
        <f>G150-F150</f>
        <v>-3373646</v>
      </c>
      <c r="G151" s="186"/>
    </row>
    <row r="152" s="170" customFormat="1" ht="13.5" thickTop="1"/>
    <row r="153" s="170" customFormat="1" ht="12.75"/>
    <row r="154" s="170" customFormat="1" ht="12.75"/>
    <row r="155" s="170" customFormat="1" ht="12.75"/>
    <row r="156" s="170" customFormat="1" ht="12.75"/>
    <row r="157" s="170" customFormat="1" ht="12.75"/>
    <row r="158" s="170" customFormat="1" ht="12.75"/>
    <row r="159" s="170" customFormat="1" ht="12.75"/>
    <row r="160" s="170" customFormat="1" ht="12.75"/>
    <row r="161" s="188" customFormat="1" ht="15.75">
      <c r="C161" s="171"/>
    </row>
    <row r="162" s="188" customFormat="1" ht="15.75">
      <c r="C162" s="171"/>
    </row>
    <row r="163" s="188" customFormat="1" ht="15.75">
      <c r="C163" s="171"/>
    </row>
    <row r="164" s="188" customFormat="1" ht="15.75">
      <c r="C164" s="171"/>
    </row>
    <row r="165" s="188" customFormat="1" ht="15.75">
      <c r="C165" s="171"/>
    </row>
    <row r="166" s="188" customFormat="1" ht="15.75">
      <c r="C166" s="171"/>
    </row>
    <row r="167" s="188" customFormat="1" ht="15.75">
      <c r="C167" s="171"/>
    </row>
    <row r="168" s="188" customFormat="1" ht="15.75">
      <c r="C168" s="171"/>
    </row>
    <row r="169" s="188" customFormat="1" ht="15.75">
      <c r="C169" s="171"/>
    </row>
    <row r="170" s="188" customFormat="1" ht="15.75">
      <c r="C170" s="171"/>
    </row>
    <row r="171" s="188" customFormat="1" ht="15.75">
      <c r="C171" s="171"/>
    </row>
    <row r="172" s="188" customFormat="1" ht="15.75">
      <c r="C172" s="171"/>
    </row>
    <row r="173" s="188" customFormat="1" ht="15.75">
      <c r="C173" s="171"/>
    </row>
    <row r="174" s="188" customFormat="1" ht="15.75">
      <c r="C174" s="171"/>
    </row>
    <row r="175" s="188" customFormat="1" ht="15.75">
      <c r="C175" s="171"/>
    </row>
    <row r="176" s="188" customFormat="1" ht="15.75">
      <c r="C176" s="171"/>
    </row>
    <row r="177" s="188" customFormat="1" ht="15.75">
      <c r="C177" s="171"/>
    </row>
    <row r="178" s="188" customFormat="1" ht="15.75">
      <c r="C178" s="171"/>
    </row>
    <row r="179" s="188" customFormat="1" ht="15.75">
      <c r="C179" s="171"/>
    </row>
    <row r="180" s="188" customFormat="1" ht="15.75">
      <c r="C180" s="171"/>
    </row>
    <row r="181" s="188" customFormat="1" ht="15.75">
      <c r="C181" s="171"/>
    </row>
    <row r="182" s="188" customFormat="1" ht="15.75">
      <c r="C182" s="171"/>
    </row>
    <row r="183" s="188" customFormat="1" ht="15.75">
      <c r="C183" s="171"/>
    </row>
    <row r="184" s="188" customFormat="1" ht="15.75">
      <c r="C184" s="171"/>
    </row>
    <row r="185" s="188" customFormat="1" ht="15.75">
      <c r="C185" s="171"/>
    </row>
    <row r="186" s="188" customFormat="1" ht="15.75">
      <c r="C186" s="171"/>
    </row>
    <row r="187" s="188" customFormat="1" ht="15.75">
      <c r="C187" s="171"/>
    </row>
    <row r="188" s="188" customFormat="1" ht="15.75">
      <c r="C188" s="171"/>
    </row>
    <row r="189" s="188" customFormat="1" ht="15.75">
      <c r="C189" s="171"/>
    </row>
    <row r="190" s="188" customFormat="1" ht="15.75">
      <c r="C190" s="171"/>
    </row>
    <row r="191" s="188" customFormat="1" ht="15.75">
      <c r="C191" s="171"/>
    </row>
    <row r="192" s="188" customFormat="1" ht="15.75">
      <c r="C192" s="171"/>
    </row>
    <row r="193" s="188" customFormat="1" ht="15.75">
      <c r="C193" s="171"/>
    </row>
    <row r="194" s="188" customFormat="1" ht="15.75">
      <c r="C194" s="171"/>
    </row>
    <row r="195" s="188" customFormat="1" ht="15.75">
      <c r="C195" s="171"/>
    </row>
    <row r="196" s="188" customFormat="1" ht="15.75">
      <c r="C196" s="171"/>
    </row>
    <row r="197" s="188" customFormat="1" ht="15.75">
      <c r="C197" s="171"/>
    </row>
    <row r="198" s="188" customFormat="1" ht="15.75">
      <c r="C198" s="171"/>
    </row>
    <row r="199" s="188" customFormat="1" ht="15.75">
      <c r="C199" s="171"/>
    </row>
    <row r="200" s="188" customFormat="1" ht="15.75">
      <c r="C200" s="171"/>
    </row>
    <row r="201" s="188" customFormat="1" ht="15.75">
      <c r="C201" s="171"/>
    </row>
    <row r="202" s="188" customFormat="1" ht="15.75">
      <c r="C202" s="171"/>
    </row>
    <row r="203" s="188" customFormat="1" ht="15.75">
      <c r="C203" s="171"/>
    </row>
    <row r="204" s="188" customFormat="1" ht="15.75">
      <c r="C204" s="171"/>
    </row>
    <row r="205" s="188" customFormat="1" ht="15.75">
      <c r="C205" s="171"/>
    </row>
    <row r="206" s="188" customFormat="1" ht="15.75">
      <c r="C206" s="171"/>
    </row>
    <row r="207" s="188" customFormat="1" ht="15.75">
      <c r="C207" s="171"/>
    </row>
    <row r="208" s="188" customFormat="1" ht="15.75">
      <c r="C208" s="171"/>
    </row>
    <row r="209" s="188" customFormat="1" ht="15.75">
      <c r="C209" s="171"/>
    </row>
    <row r="210" s="188" customFormat="1" ht="15.75">
      <c r="C210" s="171"/>
    </row>
    <row r="211" s="188" customFormat="1" ht="15.75">
      <c r="C211" s="171"/>
    </row>
    <row r="212" s="188" customFormat="1" ht="15.75">
      <c r="C212" s="171"/>
    </row>
    <row r="213" s="188" customFormat="1" ht="15.75">
      <c r="C213" s="171"/>
    </row>
    <row r="214" s="188" customFormat="1" ht="15.75">
      <c r="C214" s="171"/>
    </row>
    <row r="215" s="188" customFormat="1" ht="15.75">
      <c r="C215" s="171"/>
    </row>
    <row r="216" s="188" customFormat="1" ht="15.75">
      <c r="C216" s="171"/>
    </row>
    <row r="217" s="188" customFormat="1" ht="15.75">
      <c r="C217" s="171"/>
    </row>
    <row r="218" s="188" customFormat="1" ht="15.75">
      <c r="C218" s="171"/>
    </row>
    <row r="219" s="188" customFormat="1" ht="15.75">
      <c r="C219" s="171"/>
    </row>
    <row r="220" s="188" customFormat="1" ht="15.75">
      <c r="C220" s="171"/>
    </row>
    <row r="221" s="188" customFormat="1" ht="15.75">
      <c r="C221" s="171"/>
    </row>
    <row r="222" s="188" customFormat="1" ht="15.75">
      <c r="C222" s="171"/>
    </row>
    <row r="223" s="188" customFormat="1" ht="15.75">
      <c r="C223" s="171"/>
    </row>
    <row r="224" s="188" customFormat="1" ht="15.75">
      <c r="C224" s="171"/>
    </row>
    <row r="225" s="188" customFormat="1" ht="15.75">
      <c r="C225" s="171"/>
    </row>
    <row r="226" s="188" customFormat="1" ht="15.75">
      <c r="C226" s="171"/>
    </row>
    <row r="227" s="188" customFormat="1" ht="15.75">
      <c r="C227" s="171"/>
    </row>
    <row r="228" s="188" customFormat="1" ht="15.75">
      <c r="C228" s="171"/>
    </row>
    <row r="229" s="188" customFormat="1" ht="15.75">
      <c r="C229" s="171"/>
    </row>
    <row r="230" s="188" customFormat="1" ht="15.75">
      <c r="C230" s="171"/>
    </row>
    <row r="231" s="188" customFormat="1" ht="15.75">
      <c r="C231" s="171"/>
    </row>
    <row r="232" s="188" customFormat="1" ht="15.75">
      <c r="C232" s="171"/>
    </row>
    <row r="233" s="188" customFormat="1" ht="15.75">
      <c r="C233" s="171"/>
    </row>
    <row r="234" s="188" customFormat="1" ht="15.75">
      <c r="C234" s="171"/>
    </row>
    <row r="235" s="188" customFormat="1" ht="15.75">
      <c r="C235" s="171"/>
    </row>
    <row r="236" s="188" customFormat="1" ht="15.75">
      <c r="C236" s="171"/>
    </row>
    <row r="237" s="188" customFormat="1" ht="15.75">
      <c r="C237" s="171"/>
    </row>
    <row r="238" s="188" customFormat="1" ht="15.75">
      <c r="C238" s="171"/>
    </row>
    <row r="239" s="188" customFormat="1" ht="15.75">
      <c r="C239" s="171"/>
    </row>
    <row r="240" s="188" customFormat="1" ht="15.75">
      <c r="C240" s="171"/>
    </row>
    <row r="241" s="188" customFormat="1" ht="15.75">
      <c r="C241" s="171"/>
    </row>
    <row r="242" s="188" customFormat="1" ht="15.75">
      <c r="C242" s="171"/>
    </row>
    <row r="243" s="188" customFormat="1" ht="15.75">
      <c r="C243" s="171"/>
    </row>
    <row r="244" s="188" customFormat="1" ht="15.75">
      <c r="C244" s="171"/>
    </row>
    <row r="245" s="188" customFormat="1" ht="15.75">
      <c r="C245" s="171"/>
    </row>
    <row r="246" s="188" customFormat="1" ht="15.75">
      <c r="C246" s="171"/>
    </row>
    <row r="247" s="188" customFormat="1" ht="15.75">
      <c r="C247" s="171"/>
    </row>
    <row r="248" s="188" customFormat="1" ht="15.75">
      <c r="C248" s="171"/>
    </row>
    <row r="249" s="188" customFormat="1" ht="15.75">
      <c r="C249" s="171"/>
    </row>
    <row r="250" s="188" customFormat="1" ht="15.75">
      <c r="C250" s="171"/>
    </row>
    <row r="251" s="188" customFormat="1" ht="15.75">
      <c r="C251" s="171"/>
    </row>
    <row r="252" s="188" customFormat="1" ht="15.75">
      <c r="C252" s="171"/>
    </row>
    <row r="253" s="188" customFormat="1" ht="15.75">
      <c r="C253" s="171"/>
    </row>
    <row r="254" s="188" customFormat="1" ht="15.75">
      <c r="C254" s="171"/>
    </row>
    <row r="255" s="188" customFormat="1" ht="15.75">
      <c r="C255" s="171"/>
    </row>
    <row r="256" s="188" customFormat="1" ht="15.75">
      <c r="C256" s="171"/>
    </row>
    <row r="257" s="188" customFormat="1" ht="15.75">
      <c r="C257" s="171"/>
    </row>
    <row r="258" s="188" customFormat="1" ht="15.75">
      <c r="C258" s="171"/>
    </row>
    <row r="259" s="188" customFormat="1" ht="15.75">
      <c r="C259" s="171"/>
    </row>
    <row r="260" s="188" customFormat="1" ht="15.75">
      <c r="C260" s="171"/>
    </row>
    <row r="261" s="188" customFormat="1" ht="15.75">
      <c r="C261" s="171"/>
    </row>
    <row r="262" s="188" customFormat="1" ht="15.75">
      <c r="C262" s="171"/>
    </row>
    <row r="263" s="188" customFormat="1" ht="15.75">
      <c r="C263" s="171"/>
    </row>
    <row r="264" s="188" customFormat="1" ht="15.75">
      <c r="C264" s="171"/>
    </row>
    <row r="265" s="188" customFormat="1" ht="15.75">
      <c r="C265" s="171"/>
    </row>
    <row r="266" s="188" customFormat="1" ht="15.75">
      <c r="C266" s="171"/>
    </row>
    <row r="267" s="188" customFormat="1" ht="15.75">
      <c r="C267" s="171"/>
    </row>
    <row r="268" s="188" customFormat="1" ht="15.75">
      <c r="C268" s="171"/>
    </row>
    <row r="269" s="188" customFormat="1" ht="15.75">
      <c r="C269" s="171"/>
    </row>
    <row r="270" s="188" customFormat="1" ht="15.75">
      <c r="C270" s="171"/>
    </row>
    <row r="271" s="188" customFormat="1" ht="15.75">
      <c r="C271" s="171"/>
    </row>
    <row r="272" s="188" customFormat="1" ht="15.75">
      <c r="C272" s="171"/>
    </row>
    <row r="273" s="188" customFormat="1" ht="15.75">
      <c r="C273" s="171"/>
    </row>
    <row r="274" s="188" customFormat="1" ht="15.75">
      <c r="C274" s="171"/>
    </row>
    <row r="275" s="188" customFormat="1" ht="15.75">
      <c r="C275" s="171"/>
    </row>
    <row r="276" s="188" customFormat="1" ht="15.75">
      <c r="C276" s="171"/>
    </row>
    <row r="277" s="188" customFormat="1" ht="15.75">
      <c r="C277" s="171"/>
    </row>
    <row r="278" s="188" customFormat="1" ht="15.75">
      <c r="C278" s="171"/>
    </row>
    <row r="279" s="188" customFormat="1" ht="15.75">
      <c r="C279" s="171"/>
    </row>
    <row r="280" s="188" customFormat="1" ht="15.75">
      <c r="C280" s="171"/>
    </row>
    <row r="281" s="188" customFormat="1" ht="15.75">
      <c r="C281" s="171"/>
    </row>
    <row r="282" s="188" customFormat="1" ht="15.75">
      <c r="C282" s="171"/>
    </row>
    <row r="283" s="188" customFormat="1" ht="15.75">
      <c r="C283" s="171"/>
    </row>
    <row r="284" s="188" customFormat="1" ht="15.75">
      <c r="C284" s="171"/>
    </row>
    <row r="285" s="188" customFormat="1" ht="15.75">
      <c r="C285" s="171"/>
    </row>
    <row r="286" s="188" customFormat="1" ht="15.75">
      <c r="C286" s="171"/>
    </row>
    <row r="287" s="188" customFormat="1" ht="15.75">
      <c r="C287" s="171"/>
    </row>
    <row r="288" s="188" customFormat="1" ht="15.75">
      <c r="C288" s="171"/>
    </row>
    <row r="289" s="188" customFormat="1" ht="15.75">
      <c r="C289" s="171"/>
    </row>
    <row r="290" s="188" customFormat="1" ht="15.75">
      <c r="C290" s="171"/>
    </row>
    <row r="291" s="188" customFormat="1" ht="15.75">
      <c r="C291" s="171"/>
    </row>
    <row r="292" s="188" customFormat="1" ht="15.75">
      <c r="C292" s="171"/>
    </row>
    <row r="293" s="188" customFormat="1" ht="15.75">
      <c r="C293" s="171"/>
    </row>
    <row r="294" s="188" customFormat="1" ht="15.75">
      <c r="C294" s="171"/>
    </row>
    <row r="295" s="188" customFormat="1" ht="15.75">
      <c r="C295" s="171"/>
    </row>
    <row r="296" s="188" customFormat="1" ht="15.75">
      <c r="C296" s="171"/>
    </row>
    <row r="297" s="188" customFormat="1" ht="15.75">
      <c r="C297" s="171"/>
    </row>
    <row r="298" s="188" customFormat="1" ht="15.75">
      <c r="C298" s="171"/>
    </row>
    <row r="299" s="188" customFormat="1" ht="15.75">
      <c r="C299" s="171"/>
    </row>
    <row r="300" s="188" customFormat="1" ht="15.75">
      <c r="C300" s="171"/>
    </row>
    <row r="301" s="188" customFormat="1" ht="15.75">
      <c r="C301" s="171"/>
    </row>
    <row r="302" s="188" customFormat="1" ht="15.75">
      <c r="C302" s="171"/>
    </row>
    <row r="303" s="188" customFormat="1" ht="15.75">
      <c r="C303" s="171"/>
    </row>
    <row r="304" s="188" customFormat="1" ht="15.75">
      <c r="C304" s="171"/>
    </row>
    <row r="305" s="188" customFormat="1" ht="15.75">
      <c r="C305" s="171"/>
    </row>
    <row r="306" s="188" customFormat="1" ht="15.75"/>
    <row r="307" s="188" customFormat="1" ht="15.75"/>
    <row r="308" s="188" customFormat="1" ht="15.75"/>
    <row r="309" s="188" customFormat="1" ht="15.75"/>
    <row r="310" s="188" customFormat="1" ht="15.75"/>
    <row r="311" s="188" customFormat="1" ht="15.75"/>
    <row r="312" s="188" customFormat="1" ht="15.75"/>
    <row r="313" s="188" customFormat="1" ht="15.75"/>
    <row r="314" s="188" customFormat="1" ht="15.75"/>
    <row r="315" s="188" customFormat="1" ht="15.75"/>
    <row r="316" s="188" customFormat="1" ht="15.75"/>
    <row r="317" s="188" customFormat="1" ht="15.75"/>
    <row r="318" s="188" customFormat="1" ht="15.75"/>
    <row r="319" s="188" customFormat="1" ht="15.75"/>
    <row r="320" s="188" customFormat="1" ht="15.75"/>
    <row r="321" s="188" customFormat="1" ht="15.75"/>
    <row r="322" s="188" customFormat="1" ht="15.75"/>
    <row r="323" s="188" customFormat="1" ht="15.75"/>
    <row r="324" s="188" customFormat="1" ht="15.75"/>
    <row r="325" s="188" customFormat="1" ht="15.75"/>
    <row r="326" s="188" customFormat="1" ht="15.75"/>
    <row r="327" s="188" customFormat="1" ht="15.75"/>
    <row r="328" s="188" customFormat="1" ht="15.75"/>
    <row r="329" s="188" customFormat="1" ht="15.75"/>
    <row r="330" s="188" customFormat="1" ht="15.75"/>
    <row r="331" s="188" customFormat="1" ht="15.75"/>
    <row r="332" s="188" customFormat="1" ht="15.75"/>
    <row r="333" s="188" customFormat="1" ht="15.75"/>
    <row r="334" s="188" customFormat="1" ht="15.75"/>
    <row r="335" s="188" customFormat="1" ht="15.75"/>
    <row r="336" s="188" customFormat="1" ht="15.75"/>
    <row r="337" s="188" customFormat="1" ht="15.75"/>
    <row r="338" s="188" customFormat="1" ht="15.75"/>
    <row r="339" s="188" customFormat="1" ht="15.75"/>
    <row r="340" s="188" customFormat="1" ht="15.75"/>
    <row r="341" s="188" customFormat="1" ht="15.75"/>
    <row r="342" s="188" customFormat="1" ht="15.75"/>
    <row r="343" s="188" customFormat="1" ht="15.75"/>
    <row r="344" s="188" customFormat="1" ht="15.75"/>
    <row r="345" s="188" customFormat="1" ht="15.75"/>
    <row r="346" s="188" customFormat="1" ht="15.75"/>
    <row r="347" s="188" customFormat="1" ht="15.75"/>
    <row r="348" s="188" customFormat="1" ht="15.75"/>
    <row r="349" s="188" customFormat="1" ht="15.75"/>
    <row r="350" s="188" customFormat="1" ht="15.75"/>
    <row r="351" s="188" customFormat="1" ht="15.75"/>
  </sheetData>
  <sheetProtection/>
  <printOptions horizontalCentered="1"/>
  <pageMargins left="0" right="0" top="0.984251968503937" bottom="0.6692913385826772" header="0.5118110236220472" footer="0.5905511811023623"/>
  <pageSetup firstPageNumber="5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SheetLayoutView="80" zoomScalePageLayoutView="0" workbookViewId="0" topLeftCell="A1">
      <selection activeCell="F2" sqref="F2"/>
    </sheetView>
  </sheetViews>
  <sheetFormatPr defaultColWidth="10.00390625" defaultRowHeight="12.75"/>
  <cols>
    <col min="1" max="1" width="6.75390625" style="1" customWidth="1"/>
    <col min="2" max="2" width="39.375" style="1" customWidth="1"/>
    <col min="3" max="3" width="8.00390625" style="1" customWidth="1"/>
    <col min="4" max="7" width="10.75390625" style="1" customWidth="1"/>
    <col min="8" max="16384" width="10.00390625" style="1" customWidth="1"/>
  </cols>
  <sheetData>
    <row r="1" spans="6:7" ht="12.75" customHeight="1">
      <c r="F1" s="3" t="s">
        <v>26</v>
      </c>
      <c r="G1" s="3"/>
    </row>
    <row r="2" spans="1:7" ht="12.75" customHeight="1">
      <c r="A2" s="5"/>
      <c r="B2" s="6"/>
      <c r="C2" s="7"/>
      <c r="D2" s="7"/>
      <c r="E2" s="7"/>
      <c r="F2" s="9" t="s">
        <v>246</v>
      </c>
      <c r="G2" s="9"/>
    </row>
    <row r="3" spans="1:7" ht="12.75" customHeight="1">
      <c r="A3" s="5"/>
      <c r="B3" s="6"/>
      <c r="C3" s="7"/>
      <c r="D3" s="7"/>
      <c r="E3" s="7"/>
      <c r="F3" s="9" t="s">
        <v>1</v>
      </c>
      <c r="G3" s="9"/>
    </row>
    <row r="4" spans="1:7" ht="11.25" customHeight="1">
      <c r="A4" s="5"/>
      <c r="B4" s="6"/>
      <c r="C4" s="7"/>
      <c r="D4" s="7"/>
      <c r="E4" s="7"/>
      <c r="F4" s="9" t="s">
        <v>141</v>
      </c>
      <c r="G4" s="9"/>
    </row>
    <row r="5" spans="1:7" ht="7.5" customHeight="1">
      <c r="A5" s="5"/>
      <c r="B5" s="6"/>
      <c r="C5" s="7"/>
      <c r="D5" s="7"/>
      <c r="E5" s="7"/>
      <c r="F5" s="9"/>
      <c r="G5" s="9"/>
    </row>
    <row r="6" spans="1:7" s="15" customFormat="1" ht="35.25" customHeight="1">
      <c r="A6" s="11" t="s">
        <v>117</v>
      </c>
      <c r="B6" s="12"/>
      <c r="C6" s="13"/>
      <c r="D6" s="13"/>
      <c r="E6" s="13"/>
      <c r="F6" s="14"/>
      <c r="G6" s="14"/>
    </row>
    <row r="7" spans="1:7" s="15" customFormat="1" ht="12.75" customHeight="1" thickBot="1">
      <c r="A7" s="11"/>
      <c r="B7" s="12"/>
      <c r="C7" s="13"/>
      <c r="D7" s="13"/>
      <c r="E7" s="13"/>
      <c r="F7" s="10"/>
      <c r="G7" s="10" t="s">
        <v>22</v>
      </c>
    </row>
    <row r="8" spans="1:7" s="18" customFormat="1" ht="24.75" customHeight="1">
      <c r="A8" s="58" t="s">
        <v>3</v>
      </c>
      <c r="B8" s="16" t="s">
        <v>4</v>
      </c>
      <c r="C8" s="17" t="s">
        <v>5</v>
      </c>
      <c r="D8" s="29" t="s">
        <v>6</v>
      </c>
      <c r="E8" s="308"/>
      <c r="F8" s="29" t="s">
        <v>7</v>
      </c>
      <c r="G8" s="61"/>
    </row>
    <row r="9" spans="1:7" s="18" customFormat="1" ht="13.5" customHeight="1">
      <c r="A9" s="19" t="s">
        <v>8</v>
      </c>
      <c r="B9" s="20"/>
      <c r="C9" s="196" t="s">
        <v>9</v>
      </c>
      <c r="D9" s="122" t="s">
        <v>10</v>
      </c>
      <c r="E9" s="309" t="s">
        <v>11</v>
      </c>
      <c r="F9" s="122" t="s">
        <v>10</v>
      </c>
      <c r="G9" s="62" t="s">
        <v>11</v>
      </c>
    </row>
    <row r="10" spans="1:7" s="30" customFormat="1" ht="9.75" customHeight="1" thickBot="1">
      <c r="A10" s="113">
        <v>1</v>
      </c>
      <c r="B10" s="114">
        <v>2</v>
      </c>
      <c r="C10" s="114">
        <v>3</v>
      </c>
      <c r="D10" s="123">
        <v>4</v>
      </c>
      <c r="E10" s="310">
        <v>5</v>
      </c>
      <c r="F10" s="123">
        <v>6</v>
      </c>
      <c r="G10" s="115">
        <v>7</v>
      </c>
    </row>
    <row r="11" spans="1:7" s="59" customFormat="1" ht="62.25" customHeight="1" thickBot="1" thickTop="1">
      <c r="A11" s="267">
        <v>756</v>
      </c>
      <c r="B11" s="21" t="s">
        <v>92</v>
      </c>
      <c r="C11" s="161"/>
      <c r="D11" s="301"/>
      <c r="E11" s="311">
        <f>SUM(E12)</f>
        <v>300000</v>
      </c>
      <c r="F11" s="301"/>
      <c r="G11" s="126"/>
    </row>
    <row r="12" spans="1:7" s="59" customFormat="1" ht="29.25" customHeight="1" thickTop="1">
      <c r="A12" s="289">
        <v>75622</v>
      </c>
      <c r="B12" s="290" t="s">
        <v>145</v>
      </c>
      <c r="C12" s="157"/>
      <c r="D12" s="302"/>
      <c r="E12" s="312">
        <f>SUM(E13)</f>
        <v>300000</v>
      </c>
      <c r="F12" s="302"/>
      <c r="G12" s="127"/>
    </row>
    <row r="13" spans="1:7" s="59" customFormat="1" ht="16.5" customHeight="1" thickBot="1">
      <c r="A13" s="57" t="s">
        <v>143</v>
      </c>
      <c r="B13" s="268" t="s">
        <v>144</v>
      </c>
      <c r="C13" s="163"/>
      <c r="D13" s="303"/>
      <c r="E13" s="81">
        <v>300000</v>
      </c>
      <c r="F13" s="303"/>
      <c r="G13" s="49"/>
    </row>
    <row r="14" spans="1:7" s="34" customFormat="1" ht="15.75" customHeight="1" thickBot="1" thickTop="1">
      <c r="A14" s="267">
        <v>758</v>
      </c>
      <c r="B14" s="21" t="s">
        <v>27</v>
      </c>
      <c r="C14" s="161"/>
      <c r="D14" s="316"/>
      <c r="E14" s="82">
        <f>SUM(E15)</f>
        <v>5750</v>
      </c>
      <c r="F14" s="52"/>
      <c r="G14" s="65"/>
    </row>
    <row r="15" spans="1:7" s="34" customFormat="1" ht="15" customHeight="1" thickTop="1">
      <c r="A15" s="116" t="s">
        <v>32</v>
      </c>
      <c r="B15" s="117" t="s">
        <v>33</v>
      </c>
      <c r="C15" s="157"/>
      <c r="D15" s="118"/>
      <c r="E15" s="119">
        <f>SUM(E16:E17)</f>
        <v>5750</v>
      </c>
      <c r="F15" s="104"/>
      <c r="G15" s="63"/>
    </row>
    <row r="16" spans="1:7" s="34" customFormat="1" ht="12.75" customHeight="1">
      <c r="A16" s="57" t="s">
        <v>48</v>
      </c>
      <c r="B16" s="294" t="s">
        <v>49</v>
      </c>
      <c r="C16" s="163"/>
      <c r="D16" s="269"/>
      <c r="E16" s="55">
        <v>5400</v>
      </c>
      <c r="F16" s="107"/>
      <c r="G16" s="64"/>
    </row>
    <row r="17" spans="1:7" s="34" customFormat="1" ht="15.75" customHeight="1" thickBot="1">
      <c r="A17" s="56" t="s">
        <v>30</v>
      </c>
      <c r="B17" s="36" t="s">
        <v>31</v>
      </c>
      <c r="C17" s="163"/>
      <c r="D17" s="269"/>
      <c r="E17" s="55">
        <v>350</v>
      </c>
      <c r="F17" s="107"/>
      <c r="G17" s="64"/>
    </row>
    <row r="18" spans="1:7" s="34" customFormat="1" ht="15" customHeight="1" thickBot="1" thickTop="1">
      <c r="A18" s="43">
        <v>801</v>
      </c>
      <c r="B18" s="44" t="s">
        <v>14</v>
      </c>
      <c r="C18" s="154" t="s">
        <v>15</v>
      </c>
      <c r="D18" s="317">
        <f>D19+D30+D41+D53</f>
        <v>610</v>
      </c>
      <c r="E18" s="82">
        <f>E19+E30+E41+E53+E62</f>
        <v>56184</v>
      </c>
      <c r="F18" s="361">
        <f>F19+F30+F41+F53+F62+F25+F27+F38+F50</f>
        <v>60648</v>
      </c>
      <c r="G18" s="141">
        <f>G19+G30+G41+G53+G62+G25+G27+G38+G50</f>
        <v>2142222</v>
      </c>
    </row>
    <row r="19" spans="1:7" s="34" customFormat="1" ht="14.25" customHeight="1" thickTop="1">
      <c r="A19" s="32">
        <v>80102</v>
      </c>
      <c r="B19" s="33" t="s">
        <v>118</v>
      </c>
      <c r="C19" s="165"/>
      <c r="D19" s="95"/>
      <c r="E19" s="42">
        <f>SUM(E20:E21)</f>
        <v>1300</v>
      </c>
      <c r="F19" s="53"/>
      <c r="G19" s="51">
        <f>SUM(G20:G24)</f>
        <v>168600</v>
      </c>
    </row>
    <row r="20" spans="1:7" s="34" customFormat="1" ht="15.75" customHeight="1">
      <c r="A20" s="56" t="s">
        <v>79</v>
      </c>
      <c r="B20" s="98" t="s">
        <v>80</v>
      </c>
      <c r="C20" s="164"/>
      <c r="D20" s="146"/>
      <c r="E20" s="314">
        <v>100</v>
      </c>
      <c r="F20" s="128"/>
      <c r="G20" s="49"/>
    </row>
    <row r="21" spans="1:7" s="34" customFormat="1" ht="75.75" customHeight="1">
      <c r="A21" s="56" t="s">
        <v>120</v>
      </c>
      <c r="B21" s="98" t="s">
        <v>121</v>
      </c>
      <c r="C21" s="164"/>
      <c r="D21" s="146"/>
      <c r="E21" s="81">
        <v>1200</v>
      </c>
      <c r="F21" s="128"/>
      <c r="G21" s="49"/>
    </row>
    <row r="22" spans="1:7" s="34" customFormat="1" ht="14.25" customHeight="1">
      <c r="A22" s="35">
        <v>4010</v>
      </c>
      <c r="B22" s="194" t="s">
        <v>137</v>
      </c>
      <c r="C22" s="164"/>
      <c r="D22" s="146"/>
      <c r="E22" s="81"/>
      <c r="F22" s="128"/>
      <c r="G22" s="49">
        <v>147400</v>
      </c>
    </row>
    <row r="23" spans="1:7" s="34" customFormat="1" ht="12.75" customHeight="1">
      <c r="A23" s="35">
        <v>4110</v>
      </c>
      <c r="B23" s="36" t="s">
        <v>40</v>
      </c>
      <c r="C23" s="164"/>
      <c r="D23" s="146"/>
      <c r="E23" s="81"/>
      <c r="F23" s="128"/>
      <c r="G23" s="49">
        <v>19900</v>
      </c>
    </row>
    <row r="24" spans="1:7" s="34" customFormat="1" ht="12.75" customHeight="1">
      <c r="A24" s="56" t="s">
        <v>146</v>
      </c>
      <c r="B24" s="98" t="s">
        <v>93</v>
      </c>
      <c r="C24" s="164"/>
      <c r="D24" s="146"/>
      <c r="E24" s="81"/>
      <c r="F24" s="128"/>
      <c r="G24" s="49">
        <v>1300</v>
      </c>
    </row>
    <row r="25" spans="1:7" s="34" customFormat="1" ht="14.25" customHeight="1">
      <c r="A25" s="32">
        <v>80105</v>
      </c>
      <c r="B25" s="33" t="s">
        <v>150</v>
      </c>
      <c r="C25" s="165"/>
      <c r="D25" s="145"/>
      <c r="E25" s="42"/>
      <c r="F25" s="53"/>
      <c r="G25" s="51">
        <f>SUM(G26:G26)</f>
        <v>7000</v>
      </c>
    </row>
    <row r="26" spans="1:7" s="34" customFormat="1" ht="14.25" customHeight="1">
      <c r="A26" s="35">
        <v>4010</v>
      </c>
      <c r="B26" s="194" t="s">
        <v>137</v>
      </c>
      <c r="C26" s="164"/>
      <c r="D26" s="146"/>
      <c r="E26" s="109"/>
      <c r="F26" s="107"/>
      <c r="G26" s="49">
        <v>7000</v>
      </c>
    </row>
    <row r="27" spans="1:7" s="34" customFormat="1" ht="13.5" customHeight="1">
      <c r="A27" s="32">
        <v>80111</v>
      </c>
      <c r="B27" s="33" t="s">
        <v>151</v>
      </c>
      <c r="C27" s="165"/>
      <c r="D27" s="145"/>
      <c r="E27" s="42"/>
      <c r="F27" s="53"/>
      <c r="G27" s="51">
        <f>SUM(G28:G29)</f>
        <v>155100</v>
      </c>
    </row>
    <row r="28" spans="1:7" s="34" customFormat="1" ht="15.75" customHeight="1">
      <c r="A28" s="35">
        <v>4010</v>
      </c>
      <c r="B28" s="194" t="s">
        <v>137</v>
      </c>
      <c r="C28" s="156"/>
      <c r="D28" s="173"/>
      <c r="E28" s="356"/>
      <c r="F28" s="152"/>
      <c r="G28" s="362">
        <v>151100</v>
      </c>
    </row>
    <row r="29" spans="1:7" s="34" customFormat="1" ht="15.75" customHeight="1">
      <c r="A29" s="56" t="s">
        <v>146</v>
      </c>
      <c r="B29" s="98" t="s">
        <v>93</v>
      </c>
      <c r="C29" s="164"/>
      <c r="D29" s="146"/>
      <c r="E29" s="109"/>
      <c r="F29" s="107"/>
      <c r="G29" s="49">
        <v>4000</v>
      </c>
    </row>
    <row r="30" spans="1:7" s="34" customFormat="1" ht="12" customHeight="1">
      <c r="A30" s="32">
        <v>80120</v>
      </c>
      <c r="B30" s="33" t="s">
        <v>119</v>
      </c>
      <c r="C30" s="165"/>
      <c r="D30" s="95"/>
      <c r="E30" s="313">
        <f>SUM(E31:E33)</f>
        <v>12250</v>
      </c>
      <c r="F30" s="53"/>
      <c r="G30" s="51">
        <f>SUM(G32:G37)</f>
        <v>822113</v>
      </c>
    </row>
    <row r="31" spans="1:7" s="34" customFormat="1" ht="15" customHeight="1">
      <c r="A31" s="318" t="s">
        <v>79</v>
      </c>
      <c r="B31" s="319" t="s">
        <v>80</v>
      </c>
      <c r="C31" s="339"/>
      <c r="D31" s="436"/>
      <c r="E31" s="314">
        <v>200</v>
      </c>
      <c r="F31" s="340"/>
      <c r="G31" s="437"/>
    </row>
    <row r="32" spans="1:7" s="34" customFormat="1" ht="75.75" customHeight="1">
      <c r="A32" s="56" t="s">
        <v>120</v>
      </c>
      <c r="B32" s="98" t="s">
        <v>121</v>
      </c>
      <c r="C32" s="164"/>
      <c r="D32" s="146"/>
      <c r="E32" s="81">
        <f>4500+7500</f>
        <v>12000</v>
      </c>
      <c r="F32" s="128"/>
      <c r="G32" s="49"/>
    </row>
    <row r="33" spans="1:7" s="34" customFormat="1" ht="13.5" customHeight="1">
      <c r="A33" s="57" t="s">
        <v>48</v>
      </c>
      <c r="B33" s="294" t="s">
        <v>49</v>
      </c>
      <c r="C33" s="163"/>
      <c r="D33" s="146"/>
      <c r="E33" s="81">
        <v>50</v>
      </c>
      <c r="F33" s="37"/>
      <c r="G33" s="64"/>
    </row>
    <row r="34" spans="1:7" s="34" customFormat="1" ht="28.5" customHeight="1">
      <c r="A34" s="35">
        <v>2540</v>
      </c>
      <c r="B34" s="36" t="s">
        <v>171</v>
      </c>
      <c r="C34" s="164"/>
      <c r="D34" s="146"/>
      <c r="E34" s="81"/>
      <c r="F34" s="128"/>
      <c r="G34" s="49">
        <v>115413</v>
      </c>
    </row>
    <row r="35" spans="1:7" s="34" customFormat="1" ht="15" customHeight="1">
      <c r="A35" s="35">
        <v>4010</v>
      </c>
      <c r="B35" s="194" t="s">
        <v>137</v>
      </c>
      <c r="C35" s="163"/>
      <c r="D35" s="146"/>
      <c r="E35" s="81"/>
      <c r="F35" s="37"/>
      <c r="G35" s="49">
        <v>590300</v>
      </c>
    </row>
    <row r="36" spans="1:7" s="34" customFormat="1" ht="13.5" customHeight="1">
      <c r="A36" s="57" t="s">
        <v>50</v>
      </c>
      <c r="B36" s="294" t="s">
        <v>16</v>
      </c>
      <c r="C36" s="163"/>
      <c r="D36" s="146"/>
      <c r="E36" s="81"/>
      <c r="F36" s="37"/>
      <c r="G36" s="49">
        <f>3600+6000</f>
        <v>9600</v>
      </c>
    </row>
    <row r="37" spans="1:7" s="34" customFormat="1" ht="12" customHeight="1">
      <c r="A37" s="327">
        <v>4260</v>
      </c>
      <c r="B37" s="335" t="s">
        <v>93</v>
      </c>
      <c r="C37" s="192"/>
      <c r="D37" s="197"/>
      <c r="E37" s="320"/>
      <c r="F37" s="323"/>
      <c r="G37" s="324">
        <f>900+105900</f>
        <v>106800</v>
      </c>
    </row>
    <row r="38" spans="1:7" s="34" customFormat="1" ht="13.5" customHeight="1">
      <c r="A38" s="32">
        <v>80123</v>
      </c>
      <c r="B38" s="33" t="s">
        <v>152</v>
      </c>
      <c r="C38" s="165"/>
      <c r="D38" s="95"/>
      <c r="E38" s="313"/>
      <c r="F38" s="53"/>
      <c r="G38" s="51">
        <f>SUM(G39:G40)</f>
        <v>60500</v>
      </c>
    </row>
    <row r="39" spans="1:7" s="34" customFormat="1" ht="13.5" customHeight="1">
      <c r="A39" s="35">
        <v>4010</v>
      </c>
      <c r="B39" s="194" t="s">
        <v>137</v>
      </c>
      <c r="C39" s="156"/>
      <c r="D39" s="173"/>
      <c r="E39" s="81"/>
      <c r="F39" s="128"/>
      <c r="G39" s="362">
        <v>50500</v>
      </c>
    </row>
    <row r="40" spans="1:7" s="34" customFormat="1" ht="13.5" customHeight="1">
      <c r="A40" s="35">
        <v>4260</v>
      </c>
      <c r="B40" s="36" t="s">
        <v>93</v>
      </c>
      <c r="C40" s="164"/>
      <c r="D40" s="146"/>
      <c r="E40" s="81"/>
      <c r="F40" s="128"/>
      <c r="G40" s="49">
        <v>10000</v>
      </c>
    </row>
    <row r="41" spans="1:7" s="34" customFormat="1" ht="13.5" customHeight="1">
      <c r="A41" s="32">
        <v>80130</v>
      </c>
      <c r="B41" s="33" t="s">
        <v>122</v>
      </c>
      <c r="C41" s="165"/>
      <c r="D41" s="95"/>
      <c r="E41" s="42">
        <f>SUM(E42:E44)</f>
        <v>18500</v>
      </c>
      <c r="F41" s="53"/>
      <c r="G41" s="51">
        <f>SUM(G42:G49)</f>
        <v>832587</v>
      </c>
    </row>
    <row r="42" spans="1:7" s="34" customFormat="1" ht="14.25" customHeight="1">
      <c r="A42" s="318" t="s">
        <v>79</v>
      </c>
      <c r="B42" s="36" t="s">
        <v>80</v>
      </c>
      <c r="C42" s="164"/>
      <c r="D42" s="146"/>
      <c r="E42" s="314">
        <v>200</v>
      </c>
      <c r="F42" s="128"/>
      <c r="G42" s="49"/>
    </row>
    <row r="43" spans="1:7" s="34" customFormat="1" ht="80.25" customHeight="1">
      <c r="A43" s="56" t="s">
        <v>120</v>
      </c>
      <c r="B43" s="98" t="s">
        <v>121</v>
      </c>
      <c r="C43" s="164"/>
      <c r="D43" s="146"/>
      <c r="E43" s="81">
        <v>16300</v>
      </c>
      <c r="F43" s="128"/>
      <c r="G43" s="49"/>
    </row>
    <row r="44" spans="1:7" s="34" customFormat="1" ht="14.25" customHeight="1">
      <c r="A44" s="57" t="s">
        <v>45</v>
      </c>
      <c r="B44" s="294" t="s">
        <v>46</v>
      </c>
      <c r="C44" s="164"/>
      <c r="D44" s="146"/>
      <c r="E44" s="81">
        <v>2000</v>
      </c>
      <c r="F44" s="128"/>
      <c r="G44" s="49"/>
    </row>
    <row r="45" spans="1:7" s="34" customFormat="1" ht="30" customHeight="1">
      <c r="A45" s="35">
        <v>2540</v>
      </c>
      <c r="B45" s="36" t="s">
        <v>171</v>
      </c>
      <c r="C45" s="164"/>
      <c r="D45" s="146"/>
      <c r="E45" s="81"/>
      <c r="F45" s="128"/>
      <c r="G45" s="49">
        <v>370337</v>
      </c>
    </row>
    <row r="46" spans="1:7" s="34" customFormat="1" ht="14.25" customHeight="1">
      <c r="A46" s="35">
        <v>4010</v>
      </c>
      <c r="B46" s="194" t="s">
        <v>137</v>
      </c>
      <c r="C46" s="164"/>
      <c r="D46" s="146"/>
      <c r="E46" s="81"/>
      <c r="F46" s="128"/>
      <c r="G46" s="49">
        <v>318200</v>
      </c>
    </row>
    <row r="47" spans="1:7" s="34" customFormat="1" ht="14.25" customHeight="1">
      <c r="A47" s="35">
        <v>4210</v>
      </c>
      <c r="B47" s="36" t="s">
        <v>16</v>
      </c>
      <c r="C47" s="164"/>
      <c r="D47" s="146"/>
      <c r="E47" s="81"/>
      <c r="F47" s="128"/>
      <c r="G47" s="49">
        <v>12400</v>
      </c>
    </row>
    <row r="48" spans="1:7" s="34" customFormat="1" ht="13.5" customHeight="1">
      <c r="A48" s="35">
        <v>4260</v>
      </c>
      <c r="B48" s="36" t="s">
        <v>93</v>
      </c>
      <c r="C48" s="164"/>
      <c r="D48" s="146"/>
      <c r="E48" s="81"/>
      <c r="F48" s="128"/>
      <c r="G48" s="49">
        <v>125200</v>
      </c>
    </row>
    <row r="49" spans="1:7" s="34" customFormat="1" ht="13.5" customHeight="1">
      <c r="A49" s="57" t="s">
        <v>47</v>
      </c>
      <c r="B49" s="294" t="s">
        <v>13</v>
      </c>
      <c r="C49" s="164"/>
      <c r="D49" s="146"/>
      <c r="E49" s="81"/>
      <c r="F49" s="128"/>
      <c r="G49" s="49">
        <v>6450</v>
      </c>
    </row>
    <row r="50" spans="1:7" s="34" customFormat="1" ht="15" customHeight="1">
      <c r="A50" s="32">
        <v>80134</v>
      </c>
      <c r="B50" s="33" t="s">
        <v>153</v>
      </c>
      <c r="C50" s="165"/>
      <c r="D50" s="95"/>
      <c r="E50" s="42"/>
      <c r="F50" s="53"/>
      <c r="G50" s="51">
        <f>SUM(G51:G52)</f>
        <v>55700</v>
      </c>
    </row>
    <row r="51" spans="1:7" s="34" customFormat="1" ht="15" customHeight="1">
      <c r="A51" s="35">
        <v>4010</v>
      </c>
      <c r="B51" s="36" t="s">
        <v>123</v>
      </c>
      <c r="C51" s="164"/>
      <c r="D51" s="146"/>
      <c r="E51" s="314"/>
      <c r="F51" s="128"/>
      <c r="G51" s="49">
        <v>37700</v>
      </c>
    </row>
    <row r="52" spans="1:7" s="34" customFormat="1" ht="15" customHeight="1">
      <c r="A52" s="35">
        <v>4260</v>
      </c>
      <c r="B52" s="36" t="s">
        <v>93</v>
      </c>
      <c r="C52" s="164"/>
      <c r="D52" s="146"/>
      <c r="E52" s="320"/>
      <c r="F52" s="128"/>
      <c r="G52" s="49">
        <v>18000</v>
      </c>
    </row>
    <row r="53" spans="1:7" s="34" customFormat="1" ht="29.25" customHeight="1">
      <c r="A53" s="32">
        <v>80140</v>
      </c>
      <c r="B53" s="33" t="s">
        <v>180</v>
      </c>
      <c r="C53" s="165"/>
      <c r="D53" s="95">
        <f>SUM(D54:D61)</f>
        <v>610</v>
      </c>
      <c r="E53" s="42">
        <f>SUM(E54:E56)</f>
        <v>15400</v>
      </c>
      <c r="F53" s="53"/>
      <c r="G53" s="51">
        <f>SUM(G54:G61)</f>
        <v>17600</v>
      </c>
    </row>
    <row r="54" spans="1:7" s="34" customFormat="1" ht="14.25" customHeight="1">
      <c r="A54" s="318" t="s">
        <v>79</v>
      </c>
      <c r="B54" s="36" t="s">
        <v>80</v>
      </c>
      <c r="C54" s="164"/>
      <c r="D54" s="146">
        <v>400</v>
      </c>
      <c r="E54" s="314"/>
      <c r="F54" s="128"/>
      <c r="G54" s="49"/>
    </row>
    <row r="55" spans="1:7" s="34" customFormat="1" ht="76.5" customHeight="1">
      <c r="A55" s="56" t="s">
        <v>120</v>
      </c>
      <c r="B55" s="98" t="s">
        <v>121</v>
      </c>
      <c r="C55" s="164"/>
      <c r="D55" s="146"/>
      <c r="E55" s="81">
        <v>11900</v>
      </c>
      <c r="F55" s="128"/>
      <c r="G55" s="49"/>
    </row>
    <row r="56" spans="1:7" s="34" customFormat="1" ht="17.25" customHeight="1">
      <c r="A56" s="57" t="s">
        <v>147</v>
      </c>
      <c r="B56" s="294" t="s">
        <v>181</v>
      </c>
      <c r="C56" s="164"/>
      <c r="D56" s="146"/>
      <c r="E56" s="81">
        <v>3500</v>
      </c>
      <c r="F56" s="128"/>
      <c r="G56" s="49"/>
    </row>
    <row r="57" spans="1:7" s="34" customFormat="1" ht="15" customHeight="1">
      <c r="A57" s="57" t="s">
        <v>30</v>
      </c>
      <c r="B57" s="294" t="s">
        <v>31</v>
      </c>
      <c r="C57" s="164"/>
      <c r="D57" s="146">
        <v>210</v>
      </c>
      <c r="E57" s="81"/>
      <c r="F57" s="128"/>
      <c r="G57" s="49"/>
    </row>
    <row r="58" spans="1:7" s="34" customFormat="1" ht="15.75" customHeight="1">
      <c r="A58" s="57">
        <v>4010</v>
      </c>
      <c r="B58" s="194" t="s">
        <v>137</v>
      </c>
      <c r="C58" s="164"/>
      <c r="D58" s="146"/>
      <c r="E58" s="81"/>
      <c r="F58" s="128"/>
      <c r="G58" s="49">
        <v>8100</v>
      </c>
    </row>
    <row r="59" spans="1:7" s="34" customFormat="1" ht="14.25" customHeight="1">
      <c r="A59" s="35">
        <v>4240</v>
      </c>
      <c r="B59" s="36" t="s">
        <v>174</v>
      </c>
      <c r="C59" s="164"/>
      <c r="D59" s="146"/>
      <c r="E59" s="81"/>
      <c r="F59" s="128"/>
      <c r="G59" s="49">
        <v>3000</v>
      </c>
    </row>
    <row r="60" spans="1:7" s="34" customFormat="1" ht="14.25" customHeight="1">
      <c r="A60" s="35">
        <v>4260</v>
      </c>
      <c r="B60" s="36" t="s">
        <v>93</v>
      </c>
      <c r="C60" s="164"/>
      <c r="D60" s="146"/>
      <c r="E60" s="81"/>
      <c r="F60" s="128"/>
      <c r="G60" s="49">
        <v>4400</v>
      </c>
    </row>
    <row r="61" spans="1:7" s="34" customFormat="1" ht="30" customHeight="1">
      <c r="A61" s="327">
        <v>4390</v>
      </c>
      <c r="B61" s="335" t="s">
        <v>168</v>
      </c>
      <c r="C61" s="322"/>
      <c r="D61" s="197"/>
      <c r="E61" s="320"/>
      <c r="F61" s="385"/>
      <c r="G61" s="324">
        <v>2100</v>
      </c>
    </row>
    <row r="62" spans="1:7" s="34" customFormat="1" ht="15" customHeight="1">
      <c r="A62" s="32">
        <v>80195</v>
      </c>
      <c r="B62" s="33" t="s">
        <v>12</v>
      </c>
      <c r="C62" s="165"/>
      <c r="D62" s="145"/>
      <c r="E62" s="42">
        <f>SUM(E65)</f>
        <v>8734</v>
      </c>
      <c r="F62" s="53">
        <f>SUM(F63:F65)</f>
        <v>60648</v>
      </c>
      <c r="G62" s="51">
        <f>SUM(G63:G65)</f>
        <v>23022</v>
      </c>
    </row>
    <row r="63" spans="1:7" s="34" customFormat="1" ht="12.75" customHeight="1">
      <c r="A63" s="193">
        <v>4300</v>
      </c>
      <c r="B63" s="276" t="s">
        <v>13</v>
      </c>
      <c r="C63" s="164"/>
      <c r="D63" s="146"/>
      <c r="E63" s="109"/>
      <c r="F63" s="107"/>
      <c r="G63" s="49">
        <v>13640</v>
      </c>
    </row>
    <row r="64" spans="1:7" s="34" customFormat="1" ht="18" customHeight="1">
      <c r="A64" s="35">
        <v>6050</v>
      </c>
      <c r="B64" s="36" t="s">
        <v>149</v>
      </c>
      <c r="C64" s="158"/>
      <c r="D64" s="146"/>
      <c r="E64" s="81"/>
      <c r="F64" s="37">
        <v>60000</v>
      </c>
      <c r="G64" s="49"/>
    </row>
    <row r="65" spans="1:7" s="34" customFormat="1" ht="25.5" customHeight="1">
      <c r="A65" s="35"/>
      <c r="B65" s="374" t="s">
        <v>165</v>
      </c>
      <c r="C65" s="164"/>
      <c r="D65" s="146"/>
      <c r="E65" s="377">
        <f>SUM(E66)</f>
        <v>8734</v>
      </c>
      <c r="F65" s="378">
        <f>SUM(F66:F73)</f>
        <v>648</v>
      </c>
      <c r="G65" s="379">
        <f>SUM(G66:G73)</f>
        <v>9382</v>
      </c>
    </row>
    <row r="66" spans="1:7" s="34" customFormat="1" ht="30.75" customHeight="1">
      <c r="A66" s="35">
        <v>2707</v>
      </c>
      <c r="B66" s="36" t="s">
        <v>173</v>
      </c>
      <c r="C66" s="164"/>
      <c r="D66" s="146"/>
      <c r="E66" s="81">
        <v>8734</v>
      </c>
      <c r="F66" s="37"/>
      <c r="G66" s="49"/>
    </row>
    <row r="67" spans="1:7" s="34" customFormat="1" ht="13.5" customHeight="1">
      <c r="A67" s="35">
        <v>4117</v>
      </c>
      <c r="B67" s="36" t="s">
        <v>40</v>
      </c>
      <c r="C67" s="164"/>
      <c r="D67" s="146"/>
      <c r="E67" s="81"/>
      <c r="F67" s="37"/>
      <c r="G67" s="49">
        <v>696</v>
      </c>
    </row>
    <row r="68" spans="1:7" s="34" customFormat="1" ht="13.5" customHeight="1">
      <c r="A68" s="35">
        <v>4127</v>
      </c>
      <c r="B68" s="36" t="s">
        <v>41</v>
      </c>
      <c r="C68" s="164"/>
      <c r="D68" s="146"/>
      <c r="E68" s="81"/>
      <c r="F68" s="37"/>
      <c r="G68" s="49">
        <v>112</v>
      </c>
    </row>
    <row r="69" spans="1:7" s="34" customFormat="1" ht="13.5" customHeight="1">
      <c r="A69" s="35">
        <v>4177</v>
      </c>
      <c r="B69" s="36" t="s">
        <v>36</v>
      </c>
      <c r="C69" s="164"/>
      <c r="D69" s="146"/>
      <c r="E69" s="81"/>
      <c r="F69" s="37"/>
      <c r="G69" s="49">
        <v>4579</v>
      </c>
    </row>
    <row r="70" spans="1:7" s="34" customFormat="1" ht="13.5" customHeight="1">
      <c r="A70" s="35">
        <v>4217</v>
      </c>
      <c r="B70" s="366" t="s">
        <v>16</v>
      </c>
      <c r="C70" s="164"/>
      <c r="D70" s="146"/>
      <c r="E70" s="81"/>
      <c r="F70" s="37">
        <v>589</v>
      </c>
      <c r="G70" s="49"/>
    </row>
    <row r="71" spans="1:7" s="34" customFormat="1" ht="15.75" customHeight="1">
      <c r="A71" s="327">
        <v>4307</v>
      </c>
      <c r="B71" s="335" t="s">
        <v>13</v>
      </c>
      <c r="C71" s="322"/>
      <c r="D71" s="197"/>
      <c r="E71" s="320"/>
      <c r="F71" s="323"/>
      <c r="G71" s="324">
        <v>3995</v>
      </c>
    </row>
    <row r="72" spans="1:7" s="34" customFormat="1" ht="27" customHeight="1">
      <c r="A72" s="84">
        <v>4367</v>
      </c>
      <c r="B72" s="41" t="s">
        <v>164</v>
      </c>
      <c r="C72" s="164"/>
      <c r="D72" s="146"/>
      <c r="E72" s="81"/>
      <c r="F72" s="37">
        <v>24</v>
      </c>
      <c r="G72" s="49"/>
    </row>
    <row r="73" spans="1:7" s="34" customFormat="1" ht="15.75" customHeight="1" thickBot="1">
      <c r="A73" s="35">
        <v>4437</v>
      </c>
      <c r="B73" s="36" t="s">
        <v>90</v>
      </c>
      <c r="C73" s="164"/>
      <c r="D73" s="146"/>
      <c r="E73" s="81"/>
      <c r="F73" s="37">
        <v>35</v>
      </c>
      <c r="G73" s="49"/>
    </row>
    <row r="74" spans="1:7" s="34" customFormat="1" ht="15" customHeight="1" thickBot="1" thickTop="1">
      <c r="A74" s="85" t="s">
        <v>200</v>
      </c>
      <c r="B74" s="44" t="s">
        <v>201</v>
      </c>
      <c r="C74" s="154" t="s">
        <v>24</v>
      </c>
      <c r="D74" s="45"/>
      <c r="E74" s="103"/>
      <c r="F74" s="52"/>
      <c r="G74" s="50">
        <f>SUM(G75)</f>
        <v>25000</v>
      </c>
    </row>
    <row r="75" spans="1:7" s="34" customFormat="1" ht="17.25" customHeight="1" thickTop="1">
      <c r="A75" s="86" t="s">
        <v>202</v>
      </c>
      <c r="B75" s="83" t="s">
        <v>12</v>
      </c>
      <c r="C75" s="297"/>
      <c r="D75" s="121"/>
      <c r="E75" s="195"/>
      <c r="F75" s="121"/>
      <c r="G75" s="132">
        <f>SUM(G76:G77)</f>
        <v>25000</v>
      </c>
    </row>
    <row r="76" spans="1:7" s="34" customFormat="1" ht="30" customHeight="1">
      <c r="A76" s="151">
        <v>2480</v>
      </c>
      <c r="B76" s="150" t="s">
        <v>238</v>
      </c>
      <c r="C76" s="565"/>
      <c r="D76" s="111"/>
      <c r="E76" s="81"/>
      <c r="F76" s="37"/>
      <c r="G76" s="49">
        <v>5000</v>
      </c>
    </row>
    <row r="77" spans="1:7" s="34" customFormat="1" ht="31.5" customHeight="1" thickBot="1">
      <c r="A77" s="327">
        <v>6050</v>
      </c>
      <c r="B77" s="335" t="s">
        <v>239</v>
      </c>
      <c r="C77" s="563"/>
      <c r="D77" s="385"/>
      <c r="E77" s="320"/>
      <c r="F77" s="385"/>
      <c r="G77" s="324">
        <v>20000</v>
      </c>
    </row>
    <row r="78" spans="1:7" s="31" customFormat="1" ht="17.25" customHeight="1" thickBot="1" thickTop="1">
      <c r="A78" s="101">
        <v>852</v>
      </c>
      <c r="B78" s="102" t="s">
        <v>84</v>
      </c>
      <c r="C78" s="154" t="s">
        <v>24</v>
      </c>
      <c r="D78" s="45"/>
      <c r="E78" s="103"/>
      <c r="F78" s="45"/>
      <c r="G78" s="65">
        <f>G79+G81</f>
        <v>54500</v>
      </c>
    </row>
    <row r="79" spans="1:7" s="31" customFormat="1" ht="15" customHeight="1" thickTop="1">
      <c r="A79" s="54">
        <v>85201</v>
      </c>
      <c r="B79" s="33" t="s">
        <v>182</v>
      </c>
      <c r="C79" s="166"/>
      <c r="D79" s="39"/>
      <c r="E79" s="313"/>
      <c r="F79" s="39"/>
      <c r="G79" s="51">
        <f>SUM(G80)</f>
        <v>28500</v>
      </c>
    </row>
    <row r="80" spans="1:7" s="31" customFormat="1" ht="51" customHeight="1">
      <c r="A80" s="151">
        <v>2320</v>
      </c>
      <c r="B80" s="150" t="s">
        <v>134</v>
      </c>
      <c r="C80" s="164"/>
      <c r="D80" s="37"/>
      <c r="E80" s="81"/>
      <c r="F80" s="37"/>
      <c r="G80" s="49">
        <v>28500</v>
      </c>
    </row>
    <row r="81" spans="1:7" s="31" customFormat="1" ht="14.25" customHeight="1">
      <c r="A81" s="54">
        <v>85204</v>
      </c>
      <c r="B81" s="33" t="s">
        <v>133</v>
      </c>
      <c r="C81" s="166"/>
      <c r="D81" s="39"/>
      <c r="E81" s="313"/>
      <c r="F81" s="39"/>
      <c r="G81" s="51">
        <f>SUM(G82)</f>
        <v>26000</v>
      </c>
    </row>
    <row r="82" spans="1:7" s="31" customFormat="1" ht="51" customHeight="1" thickBot="1">
      <c r="A82" s="151">
        <v>2320</v>
      </c>
      <c r="B82" s="150" t="s">
        <v>134</v>
      </c>
      <c r="C82" s="164"/>
      <c r="D82" s="37"/>
      <c r="E82" s="81"/>
      <c r="F82" s="37"/>
      <c r="G82" s="49">
        <v>26000</v>
      </c>
    </row>
    <row r="83" spans="1:7" s="31" customFormat="1" ht="30" customHeight="1" thickBot="1" thickTop="1">
      <c r="A83" s="43">
        <v>853</v>
      </c>
      <c r="B83" s="44" t="s">
        <v>136</v>
      </c>
      <c r="C83" s="154" t="s">
        <v>15</v>
      </c>
      <c r="D83" s="384">
        <f>SUM(D84)</f>
        <v>31709</v>
      </c>
      <c r="E83" s="311">
        <f>SUM(E84)</f>
        <v>31709</v>
      </c>
      <c r="F83" s="354"/>
      <c r="G83" s="50"/>
    </row>
    <row r="84" spans="1:7" s="31" customFormat="1" ht="16.5" customHeight="1" thickTop="1">
      <c r="A84" s="353">
        <v>85395</v>
      </c>
      <c r="B84" s="33" t="s">
        <v>12</v>
      </c>
      <c r="C84" s="166"/>
      <c r="D84" s="383">
        <f>SUM(D85)</f>
        <v>31709</v>
      </c>
      <c r="E84" s="312">
        <f>SUM(E85:E85)</f>
        <v>31709</v>
      </c>
      <c r="F84" s="355"/>
      <c r="G84" s="132"/>
    </row>
    <row r="85" spans="1:7" s="31" customFormat="1" ht="14.25" customHeight="1">
      <c r="A85" s="380"/>
      <c r="B85" s="374" t="s">
        <v>166</v>
      </c>
      <c r="C85" s="167"/>
      <c r="D85" s="378">
        <f>SUM(D86:D87)</f>
        <v>31709</v>
      </c>
      <c r="E85" s="377">
        <f>SUM(E86:E87)</f>
        <v>31709</v>
      </c>
      <c r="F85" s="37"/>
      <c r="G85" s="153"/>
    </row>
    <row r="86" spans="1:7" s="31" customFormat="1" ht="14.25" customHeight="1">
      <c r="A86" s="381">
        <v>2008</v>
      </c>
      <c r="B86" s="382" t="s">
        <v>167</v>
      </c>
      <c r="C86" s="164"/>
      <c r="D86" s="37"/>
      <c r="E86" s="81">
        <v>31709</v>
      </c>
      <c r="F86" s="37"/>
      <c r="G86" s="153"/>
    </row>
    <row r="87" spans="1:7" s="31" customFormat="1" ht="14.25" customHeight="1" thickBot="1">
      <c r="A87" s="193">
        <v>2009</v>
      </c>
      <c r="B87" s="382" t="s">
        <v>167</v>
      </c>
      <c r="C87" s="164"/>
      <c r="D87" s="37">
        <v>31709</v>
      </c>
      <c r="E87" s="81"/>
      <c r="F87" s="37"/>
      <c r="G87" s="49"/>
    </row>
    <row r="88" spans="1:7" s="34" customFormat="1" ht="15.75" customHeight="1" thickBot="1" thickTop="1">
      <c r="A88" s="43">
        <v>854</v>
      </c>
      <c r="B88" s="44" t="s">
        <v>126</v>
      </c>
      <c r="C88" s="154" t="s">
        <v>15</v>
      </c>
      <c r="D88" s="317">
        <f>D93+D99+D106</f>
        <v>39000</v>
      </c>
      <c r="E88" s="143">
        <f>E93+E99+E106</f>
        <v>6000</v>
      </c>
      <c r="F88" s="317"/>
      <c r="G88" s="141">
        <f>G93+G99+G106+G89+G97+G112</f>
        <v>491703</v>
      </c>
    </row>
    <row r="89" spans="1:7" s="34" customFormat="1" ht="13.5" customHeight="1" thickTop="1">
      <c r="A89" s="32">
        <v>85401</v>
      </c>
      <c r="B89" s="33" t="s">
        <v>127</v>
      </c>
      <c r="C89" s="165"/>
      <c r="D89" s="95"/>
      <c r="E89" s="42"/>
      <c r="F89" s="53"/>
      <c r="G89" s="51">
        <f>SUM(G90:G92)</f>
        <v>30000</v>
      </c>
    </row>
    <row r="90" spans="1:7" s="34" customFormat="1" ht="14.25" customHeight="1">
      <c r="A90" s="357">
        <v>4010</v>
      </c>
      <c r="B90" s="358" t="s">
        <v>137</v>
      </c>
      <c r="C90" s="164"/>
      <c r="D90" s="146"/>
      <c r="E90" s="314"/>
      <c r="F90" s="128"/>
      <c r="G90" s="49">
        <v>27800</v>
      </c>
    </row>
    <row r="91" spans="1:7" s="34" customFormat="1" ht="14.25" customHeight="1">
      <c r="A91" s="35">
        <v>4110</v>
      </c>
      <c r="B91" s="36" t="s">
        <v>40</v>
      </c>
      <c r="C91" s="164"/>
      <c r="D91" s="146"/>
      <c r="E91" s="81"/>
      <c r="F91" s="128"/>
      <c r="G91" s="49">
        <v>1800</v>
      </c>
    </row>
    <row r="92" spans="1:7" s="34" customFormat="1" ht="14.25" customHeight="1">
      <c r="A92" s="327">
        <v>4120</v>
      </c>
      <c r="B92" s="335" t="s">
        <v>41</v>
      </c>
      <c r="C92" s="156"/>
      <c r="D92" s="173"/>
      <c r="E92" s="81"/>
      <c r="F92" s="173"/>
      <c r="G92" s="363">
        <v>400</v>
      </c>
    </row>
    <row r="93" spans="1:7" s="34" customFormat="1" ht="12.75" customHeight="1">
      <c r="A93" s="32">
        <v>85403</v>
      </c>
      <c r="B93" s="33" t="s">
        <v>183</v>
      </c>
      <c r="C93" s="165"/>
      <c r="D93" s="95"/>
      <c r="E93" s="42">
        <f>SUM(E94:E96)</f>
        <v>2500</v>
      </c>
      <c r="F93" s="53"/>
      <c r="G93" s="51">
        <f>SUM(G94:G96)</f>
        <v>99000</v>
      </c>
    </row>
    <row r="94" spans="1:7" s="34" customFormat="1" ht="15" customHeight="1">
      <c r="A94" s="364" t="s">
        <v>45</v>
      </c>
      <c r="B94" s="365" t="s">
        <v>46</v>
      </c>
      <c r="C94" s="164"/>
      <c r="D94" s="146"/>
      <c r="E94" s="314">
        <v>2500</v>
      </c>
      <c r="F94" s="128"/>
      <c r="G94" s="49"/>
    </row>
    <row r="95" spans="1:7" s="34" customFormat="1" ht="15" customHeight="1">
      <c r="A95" s="193">
        <v>4010</v>
      </c>
      <c r="B95" s="268" t="s">
        <v>137</v>
      </c>
      <c r="C95" s="164"/>
      <c r="D95" s="146"/>
      <c r="E95" s="81"/>
      <c r="F95" s="128"/>
      <c r="G95" s="49">
        <v>97000</v>
      </c>
    </row>
    <row r="96" spans="1:7" s="34" customFormat="1" ht="15" customHeight="1">
      <c r="A96" s="56" t="s">
        <v>50</v>
      </c>
      <c r="B96" s="237" t="s">
        <v>16</v>
      </c>
      <c r="C96" s="164"/>
      <c r="D96" s="146"/>
      <c r="E96" s="81"/>
      <c r="F96" s="128"/>
      <c r="G96" s="49">
        <v>2000</v>
      </c>
    </row>
    <row r="97" spans="1:7" s="34" customFormat="1" ht="12.75" customHeight="1">
      <c r="A97" s="32">
        <v>85406</v>
      </c>
      <c r="B97" s="33" t="s">
        <v>154</v>
      </c>
      <c r="C97" s="165"/>
      <c r="D97" s="95"/>
      <c r="E97" s="42"/>
      <c r="F97" s="53"/>
      <c r="G97" s="51">
        <f>SUM(G98:G98)</f>
        <v>63900</v>
      </c>
    </row>
    <row r="98" spans="1:7" s="34" customFormat="1" ht="18" customHeight="1">
      <c r="A98" s="386">
        <v>4010</v>
      </c>
      <c r="B98" s="295" t="s">
        <v>137</v>
      </c>
      <c r="C98" s="166"/>
      <c r="D98" s="291"/>
      <c r="E98" s="298"/>
      <c r="F98" s="39"/>
      <c r="G98" s="306">
        <v>63900</v>
      </c>
    </row>
    <row r="99" spans="1:7" s="34" customFormat="1" ht="13.5" customHeight="1">
      <c r="A99" s="32">
        <v>85407</v>
      </c>
      <c r="B99" s="33" t="s">
        <v>184</v>
      </c>
      <c r="C99" s="165"/>
      <c r="D99" s="95"/>
      <c r="E99" s="42">
        <f>SUM(E100:E105)</f>
        <v>3500</v>
      </c>
      <c r="F99" s="53"/>
      <c r="G99" s="51">
        <f>SUM(G100:G105)</f>
        <v>111100</v>
      </c>
    </row>
    <row r="100" spans="1:7" s="34" customFormat="1" ht="75.75" customHeight="1">
      <c r="A100" s="56" t="s">
        <v>120</v>
      </c>
      <c r="B100" s="98" t="s">
        <v>121</v>
      </c>
      <c r="C100" s="156"/>
      <c r="D100" s="173"/>
      <c r="E100" s="81">
        <v>2000</v>
      </c>
      <c r="F100" s="128"/>
      <c r="G100" s="153"/>
    </row>
    <row r="101" spans="1:7" s="34" customFormat="1" ht="13.5" customHeight="1">
      <c r="A101" s="57" t="s">
        <v>45</v>
      </c>
      <c r="B101" s="294" t="s">
        <v>46</v>
      </c>
      <c r="C101" s="164"/>
      <c r="D101" s="146"/>
      <c r="E101" s="81">
        <v>1500</v>
      </c>
      <c r="F101" s="128"/>
      <c r="G101" s="49"/>
    </row>
    <row r="102" spans="1:7" s="34" customFormat="1" ht="13.5" customHeight="1">
      <c r="A102" s="193">
        <v>4010</v>
      </c>
      <c r="B102" s="194" t="s">
        <v>137</v>
      </c>
      <c r="C102" s="164"/>
      <c r="D102" s="146"/>
      <c r="E102" s="81"/>
      <c r="F102" s="128"/>
      <c r="G102" s="49">
        <v>94000</v>
      </c>
    </row>
    <row r="103" spans="1:7" s="34" customFormat="1" ht="13.5" customHeight="1">
      <c r="A103" s="35">
        <v>4110</v>
      </c>
      <c r="B103" s="36" t="s">
        <v>40</v>
      </c>
      <c r="C103" s="164"/>
      <c r="D103" s="146"/>
      <c r="E103" s="81"/>
      <c r="F103" s="128"/>
      <c r="G103" s="49">
        <v>12600</v>
      </c>
    </row>
    <row r="104" spans="1:7" s="34" customFormat="1" ht="13.5" customHeight="1">
      <c r="A104" s="35">
        <v>4120</v>
      </c>
      <c r="B104" s="36" t="s">
        <v>41</v>
      </c>
      <c r="C104" s="164"/>
      <c r="D104" s="146"/>
      <c r="E104" s="81"/>
      <c r="F104" s="128"/>
      <c r="G104" s="49">
        <v>1700</v>
      </c>
    </row>
    <row r="105" spans="1:7" s="34" customFormat="1" ht="13.5" customHeight="1">
      <c r="A105" s="431" t="s">
        <v>146</v>
      </c>
      <c r="B105" s="432" t="s">
        <v>93</v>
      </c>
      <c r="C105" s="192"/>
      <c r="D105" s="197"/>
      <c r="E105" s="320"/>
      <c r="F105" s="323"/>
      <c r="G105" s="433">
        <v>2800</v>
      </c>
    </row>
    <row r="106" spans="1:7" s="34" customFormat="1" ht="14.25" customHeight="1">
      <c r="A106" s="32">
        <v>85410</v>
      </c>
      <c r="B106" s="33" t="s">
        <v>148</v>
      </c>
      <c r="C106" s="165"/>
      <c r="D106" s="95">
        <f>SUM(D107)</f>
        <v>39000</v>
      </c>
      <c r="E106" s="42"/>
      <c r="F106" s="53"/>
      <c r="G106" s="51">
        <f>SUM(G107:G111)</f>
        <v>152800</v>
      </c>
    </row>
    <row r="107" spans="1:7" s="34" customFormat="1" ht="72.75" customHeight="1">
      <c r="A107" s="56" t="s">
        <v>120</v>
      </c>
      <c r="B107" s="98" t="s">
        <v>121</v>
      </c>
      <c r="C107" s="164"/>
      <c r="D107" s="146">
        <v>39000</v>
      </c>
      <c r="E107" s="314"/>
      <c r="F107" s="128"/>
      <c r="G107" s="49"/>
    </row>
    <row r="108" spans="1:7" s="34" customFormat="1" ht="14.25" customHeight="1">
      <c r="A108" s="193">
        <v>4010</v>
      </c>
      <c r="B108" s="194" t="s">
        <v>137</v>
      </c>
      <c r="C108" s="164"/>
      <c r="D108" s="146"/>
      <c r="E108" s="81"/>
      <c r="F108" s="128"/>
      <c r="G108" s="49">
        <v>87700</v>
      </c>
    </row>
    <row r="109" spans="1:7" s="34" customFormat="1" ht="14.25" customHeight="1">
      <c r="A109" s="35">
        <v>4110</v>
      </c>
      <c r="B109" s="36" t="s">
        <v>40</v>
      </c>
      <c r="C109" s="164"/>
      <c r="D109" s="146"/>
      <c r="E109" s="81"/>
      <c r="F109" s="128"/>
      <c r="G109" s="49">
        <v>5200</v>
      </c>
    </row>
    <row r="110" spans="1:7" s="34" customFormat="1" ht="14.25" customHeight="1">
      <c r="A110" s="57" t="s">
        <v>146</v>
      </c>
      <c r="B110" s="294" t="s">
        <v>93</v>
      </c>
      <c r="C110" s="164"/>
      <c r="D110" s="146"/>
      <c r="E110" s="81"/>
      <c r="F110" s="128"/>
      <c r="G110" s="49">
        <v>38900</v>
      </c>
    </row>
    <row r="111" spans="1:7" s="34" customFormat="1" ht="14.25" customHeight="1">
      <c r="A111" s="35">
        <v>6050</v>
      </c>
      <c r="B111" s="36" t="s">
        <v>129</v>
      </c>
      <c r="C111" s="164"/>
      <c r="D111" s="146"/>
      <c r="E111" s="81"/>
      <c r="F111" s="128"/>
      <c r="G111" s="49">
        <v>21000</v>
      </c>
    </row>
    <row r="112" spans="1:7" s="34" customFormat="1" ht="14.25" customHeight="1">
      <c r="A112" s="32">
        <v>85419</v>
      </c>
      <c r="B112" s="33" t="s">
        <v>185</v>
      </c>
      <c r="C112" s="165"/>
      <c r="D112" s="95"/>
      <c r="E112" s="42"/>
      <c r="F112" s="53"/>
      <c r="G112" s="51">
        <f>SUM(G113:G113)</f>
        <v>34903</v>
      </c>
    </row>
    <row r="113" spans="1:7" s="34" customFormat="1" ht="30" customHeight="1" thickBot="1">
      <c r="A113" s="35">
        <v>2540</v>
      </c>
      <c r="B113" s="36" t="s">
        <v>171</v>
      </c>
      <c r="C113" s="164"/>
      <c r="D113" s="146"/>
      <c r="E113" s="314"/>
      <c r="F113" s="128"/>
      <c r="G113" s="49">
        <v>34903</v>
      </c>
    </row>
    <row r="114" spans="1:7" s="31" customFormat="1" ht="33" customHeight="1" thickBot="1" thickTop="1">
      <c r="A114" s="43">
        <v>900</v>
      </c>
      <c r="B114" s="44" t="s">
        <v>25</v>
      </c>
      <c r="C114" s="154" t="s">
        <v>19</v>
      </c>
      <c r="D114" s="45"/>
      <c r="E114" s="46"/>
      <c r="F114" s="52">
        <f>SUM(F115)</f>
        <v>51400</v>
      </c>
      <c r="G114" s="50">
        <f>SUM(G115)</f>
        <v>255000</v>
      </c>
    </row>
    <row r="115" spans="1:7" s="31" customFormat="1" ht="17.25" customHeight="1" thickTop="1">
      <c r="A115" s="32">
        <v>90015</v>
      </c>
      <c r="B115" s="33" t="s">
        <v>187</v>
      </c>
      <c r="C115" s="165"/>
      <c r="D115" s="39"/>
      <c r="E115" s="42"/>
      <c r="F115" s="53">
        <f>SUM(F116:F118)</f>
        <v>51400</v>
      </c>
      <c r="G115" s="51">
        <f>SUM(G116:G118)</f>
        <v>255000</v>
      </c>
    </row>
    <row r="116" spans="1:7" s="31" customFormat="1" ht="15.75" customHeight="1">
      <c r="A116" s="35">
        <v>4260</v>
      </c>
      <c r="B116" s="36" t="s">
        <v>93</v>
      </c>
      <c r="C116" s="164"/>
      <c r="D116" s="37"/>
      <c r="E116" s="109"/>
      <c r="F116" s="107"/>
      <c r="G116" s="49">
        <f>51400+73600</f>
        <v>125000</v>
      </c>
    </row>
    <row r="117" spans="1:7" s="31" customFormat="1" ht="15.75" customHeight="1">
      <c r="A117" s="35">
        <v>4270</v>
      </c>
      <c r="B117" s="36" t="s">
        <v>124</v>
      </c>
      <c r="C117" s="164"/>
      <c r="D117" s="37"/>
      <c r="E117" s="109"/>
      <c r="F117" s="107"/>
      <c r="G117" s="49">
        <v>130000</v>
      </c>
    </row>
    <row r="118" spans="1:7" s="34" customFormat="1" ht="17.25" customHeight="1" thickBot="1">
      <c r="A118" s="35">
        <v>6050</v>
      </c>
      <c r="B118" s="36" t="s">
        <v>129</v>
      </c>
      <c r="C118" s="164"/>
      <c r="D118" s="37"/>
      <c r="E118" s="109"/>
      <c r="F118" s="107">
        <v>51400</v>
      </c>
      <c r="G118" s="49"/>
    </row>
    <row r="119" spans="1:7" s="31" customFormat="1" ht="30" customHeight="1" thickBot="1" thickTop="1">
      <c r="A119" s="101">
        <v>921</v>
      </c>
      <c r="B119" s="102" t="s">
        <v>17</v>
      </c>
      <c r="C119" s="154"/>
      <c r="D119" s="45"/>
      <c r="E119" s="103"/>
      <c r="F119" s="45">
        <f>F120+F122+F124</f>
        <v>140000</v>
      </c>
      <c r="G119" s="65">
        <f>SUM(G124+G120+G122)</f>
        <v>26000</v>
      </c>
    </row>
    <row r="120" spans="1:7" s="31" customFormat="1" ht="18" customHeight="1" thickTop="1">
      <c r="A120" s="429">
        <v>92106</v>
      </c>
      <c r="B120" s="130" t="s">
        <v>214</v>
      </c>
      <c r="C120" s="430" t="s">
        <v>19</v>
      </c>
      <c r="D120" s="131"/>
      <c r="E120" s="195"/>
      <c r="F120" s="131">
        <f>SUM(F121)</f>
        <v>50000</v>
      </c>
      <c r="G120" s="63"/>
    </row>
    <row r="121" spans="1:7" s="31" customFormat="1" ht="30" customHeight="1">
      <c r="A121" s="307">
        <v>6050</v>
      </c>
      <c r="B121" s="36" t="s">
        <v>216</v>
      </c>
      <c r="C121" s="428"/>
      <c r="D121" s="356"/>
      <c r="E121" s="296"/>
      <c r="F121" s="109">
        <v>50000</v>
      </c>
      <c r="G121" s="286"/>
    </row>
    <row r="122" spans="1:7" s="31" customFormat="1" ht="17.25" customHeight="1">
      <c r="A122" s="54">
        <v>92108</v>
      </c>
      <c r="B122" s="33" t="s">
        <v>221</v>
      </c>
      <c r="C122" s="172" t="s">
        <v>19</v>
      </c>
      <c r="D122" s="42"/>
      <c r="E122" s="313"/>
      <c r="F122" s="42">
        <f>SUM(F123)</f>
        <v>90000</v>
      </c>
      <c r="G122" s="66"/>
    </row>
    <row r="123" spans="1:7" s="31" customFormat="1" ht="29.25" customHeight="1">
      <c r="A123" s="35">
        <v>6050</v>
      </c>
      <c r="B123" s="36" t="s">
        <v>215</v>
      </c>
      <c r="C123" s="428"/>
      <c r="D123" s="356"/>
      <c r="E123" s="296"/>
      <c r="F123" s="109">
        <v>90000</v>
      </c>
      <c r="G123" s="286"/>
    </row>
    <row r="124" spans="1:8" s="31" customFormat="1" ht="17.25" customHeight="1">
      <c r="A124" s="54">
        <v>92118</v>
      </c>
      <c r="B124" s="33" t="s">
        <v>38</v>
      </c>
      <c r="C124" s="172" t="s">
        <v>24</v>
      </c>
      <c r="D124" s="42"/>
      <c r="E124" s="313"/>
      <c r="F124" s="42"/>
      <c r="G124" s="66">
        <f>SUM(G125:G125)</f>
        <v>26000</v>
      </c>
      <c r="H124" s="22"/>
    </row>
    <row r="125" spans="1:8" s="31" customFormat="1" ht="33" customHeight="1" thickBot="1">
      <c r="A125" s="151">
        <v>2480</v>
      </c>
      <c r="B125" s="150" t="s">
        <v>39</v>
      </c>
      <c r="C125" s="280"/>
      <c r="D125" s="282"/>
      <c r="E125" s="314"/>
      <c r="F125" s="282"/>
      <c r="G125" s="112">
        <v>26000</v>
      </c>
      <c r="H125" s="22"/>
    </row>
    <row r="126" spans="1:8" s="88" customFormat="1" ht="18.75" thickBot="1" thickTop="1">
      <c r="A126" s="23"/>
      <c r="B126" s="24" t="s">
        <v>20</v>
      </c>
      <c r="C126" s="168"/>
      <c r="D126" s="304">
        <f>D11+D119+D14+D18+D78+D88+D83+D114+D74</f>
        <v>71319</v>
      </c>
      <c r="E126" s="348">
        <f>E11+E119+E14+E18+E78+E88+E83+E114+E74</f>
        <v>399643</v>
      </c>
      <c r="F126" s="349">
        <f>F11+F119+F14+F18+F78+F88+F83+F114+F74</f>
        <v>252048</v>
      </c>
      <c r="G126" s="60">
        <f>G11+G119+G14+G18+G78+G83+G88+G114+G74</f>
        <v>2994425</v>
      </c>
      <c r="H126" s="25"/>
    </row>
    <row r="127" spans="1:8" s="25" customFormat="1" ht="16.5" customHeight="1" thickBot="1" thickTop="1">
      <c r="A127" s="26"/>
      <c r="B127" s="27" t="s">
        <v>21</v>
      </c>
      <c r="C127" s="27"/>
      <c r="D127" s="321">
        <f>E126-D126</f>
        <v>328324</v>
      </c>
      <c r="E127" s="315"/>
      <c r="F127" s="124">
        <f>G126-F126</f>
        <v>2742377</v>
      </c>
      <c r="G127" s="67"/>
      <c r="H127" s="28"/>
    </row>
    <row r="128" s="28" customFormat="1" ht="18" customHeight="1" thickTop="1"/>
    <row r="129" s="28" customFormat="1" ht="12.75"/>
    <row r="130" s="28" customFormat="1" ht="12.75"/>
    <row r="131" s="28" customFormat="1" ht="12.75"/>
    <row r="132" spans="1:8" s="28" customFormat="1" ht="15.75">
      <c r="A132" s="1"/>
      <c r="B132" s="1"/>
      <c r="C132" s="1"/>
      <c r="D132" s="1"/>
      <c r="E132" s="1"/>
      <c r="F132" s="1"/>
      <c r="G132" s="1"/>
      <c r="H132" s="1"/>
    </row>
  </sheetData>
  <sheetProtection/>
  <printOptions horizontalCentered="1"/>
  <pageMargins left="0" right="0" top="0.984251968503937" bottom="0.6299212598425197" header="0.5118110236220472" footer="0.35433070866141736"/>
  <pageSetup firstPageNumber="10" useFirstPageNumber="1" horizontalDpi="600" verticalDpi="600" orientation="portrait" paperSize="9" r:id="rId2"/>
  <headerFooter alignWithMargins="0">
    <oddHeader>&amp;C&amp;"Times New Roman CE,Normalny"&amp;P</oddHeader>
  </headerFooter>
  <ignoredErrors>
    <ignoredError sqref="D37:F37 H37:IV3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7.875" style="170" customWidth="1"/>
    <col min="2" max="2" width="50.125" style="170" customWidth="1"/>
    <col min="3" max="3" width="14.375" style="170" customWidth="1"/>
    <col min="4" max="4" width="14.75390625" style="170" customWidth="1"/>
    <col min="5" max="16384" width="9.125" style="170" customWidth="1"/>
  </cols>
  <sheetData>
    <row r="1" ht="12.75">
      <c r="C1" s="3" t="s">
        <v>51</v>
      </c>
    </row>
    <row r="2" ht="14.25" customHeight="1">
      <c r="C2" s="9" t="s">
        <v>246</v>
      </c>
    </row>
    <row r="3" spans="1:4" ht="15.75" customHeight="1">
      <c r="A3" s="198"/>
      <c r="B3" s="198"/>
      <c r="C3" s="9" t="s">
        <v>1</v>
      </c>
      <c r="D3" s="199"/>
    </row>
    <row r="4" spans="1:4" ht="13.5" customHeight="1">
      <c r="A4" s="198"/>
      <c r="B4" s="198"/>
      <c r="C4" s="9" t="s">
        <v>141</v>
      </c>
      <c r="D4" s="199"/>
    </row>
    <row r="5" spans="1:4" ht="6.75" customHeight="1">
      <c r="A5" s="198"/>
      <c r="B5" s="198"/>
      <c r="C5" s="200"/>
      <c r="D5" s="199"/>
    </row>
    <row r="6" spans="1:4" ht="18">
      <c r="A6" s="201" t="s">
        <v>52</v>
      </c>
      <c r="B6" s="202"/>
      <c r="C6" s="202"/>
      <c r="D6" s="199"/>
    </row>
    <row r="7" spans="1:4" ht="23.25" customHeight="1">
      <c r="A7" s="201" t="s">
        <v>53</v>
      </c>
      <c r="B7" s="202"/>
      <c r="C7" s="198"/>
      <c r="D7" s="199"/>
    </row>
    <row r="8" spans="1:4" ht="18">
      <c r="A8" s="203" t="s">
        <v>54</v>
      </c>
      <c r="B8" s="202"/>
      <c r="C8" s="198"/>
      <c r="D8" s="199"/>
    </row>
    <row r="9" spans="1:4" ht="18">
      <c r="A9" s="203" t="s">
        <v>55</v>
      </c>
      <c r="B9" s="202"/>
      <c r="C9" s="198"/>
      <c r="D9" s="199"/>
    </row>
    <row r="10" ht="18" customHeight="1" thickBot="1">
      <c r="D10" s="204" t="s">
        <v>22</v>
      </c>
    </row>
    <row r="11" spans="1:4" ht="28.5" customHeight="1" thickBot="1">
      <c r="A11" s="459" t="s">
        <v>56</v>
      </c>
      <c r="B11" s="460" t="s">
        <v>57</v>
      </c>
      <c r="C11" s="460" t="s">
        <v>58</v>
      </c>
      <c r="D11" s="461" t="s">
        <v>59</v>
      </c>
    </row>
    <row r="12" spans="1:4" s="206" customFormat="1" ht="12" customHeight="1" thickBot="1" thickTop="1">
      <c r="A12" s="462">
        <v>1</v>
      </c>
      <c r="B12" s="205">
        <v>2</v>
      </c>
      <c r="C12" s="205">
        <v>3</v>
      </c>
      <c r="D12" s="463">
        <v>4</v>
      </c>
    </row>
    <row r="13" spans="1:4" s="209" customFormat="1" ht="45" customHeight="1" thickTop="1">
      <c r="A13" s="464">
        <v>952</v>
      </c>
      <c r="B13" s="207" t="s">
        <v>60</v>
      </c>
      <c r="C13" s="208">
        <f>SUM(C16:C20)</f>
        <v>25984800</v>
      </c>
      <c r="D13" s="465"/>
    </row>
    <row r="14" spans="1:4" ht="9.75" customHeight="1">
      <c r="A14" s="468"/>
      <c r="B14" s="210" t="s">
        <v>61</v>
      </c>
      <c r="C14" s="211"/>
      <c r="D14" s="469"/>
    </row>
    <row r="15" spans="1:4" ht="12" customHeight="1">
      <c r="A15" s="468"/>
      <c r="B15" s="210"/>
      <c r="C15" s="211"/>
      <c r="D15" s="469"/>
    </row>
    <row r="16" spans="1:4" ht="18" customHeight="1">
      <c r="A16" s="468"/>
      <c r="B16" s="212" t="s">
        <v>62</v>
      </c>
      <c r="C16" s="213">
        <v>25000000</v>
      </c>
      <c r="D16" s="469"/>
    </row>
    <row r="17" spans="1:4" ht="7.5" customHeight="1">
      <c r="A17" s="468"/>
      <c r="B17" s="212"/>
      <c r="C17" s="213"/>
      <c r="D17" s="469"/>
    </row>
    <row r="18" spans="1:4" ht="14.25" customHeight="1">
      <c r="A18" s="468"/>
      <c r="B18" s="212" t="s">
        <v>63</v>
      </c>
      <c r="C18" s="213">
        <v>984800</v>
      </c>
      <c r="D18" s="470"/>
    </row>
    <row r="19" spans="1:4" ht="6" customHeight="1">
      <c r="A19" s="468"/>
      <c r="B19" s="214"/>
      <c r="C19" s="215"/>
      <c r="D19" s="469"/>
    </row>
    <row r="20" spans="1:4" ht="6" customHeight="1">
      <c r="A20" s="468"/>
      <c r="B20" s="214"/>
      <c r="C20" s="215"/>
      <c r="D20" s="470"/>
    </row>
    <row r="21" spans="1:4" s="209" customFormat="1" ht="24.75" customHeight="1">
      <c r="A21" s="464">
        <v>955</v>
      </c>
      <c r="B21" s="216" t="s">
        <v>64</v>
      </c>
      <c r="C21" s="217">
        <f>22438200-197000+800000+587041+13850+493000-1430961+503000+2825525+2957145-984800-352930+40000+374300-217000+899271</f>
        <v>28748641</v>
      </c>
      <c r="D21" s="471"/>
    </row>
    <row r="22" spans="1:4" s="209" customFormat="1" ht="16.5" customHeight="1">
      <c r="A22" s="472"/>
      <c r="B22" s="218"/>
      <c r="C22" s="219"/>
      <c r="D22" s="465"/>
    </row>
    <row r="23" spans="1:4" s="209" customFormat="1" ht="16.5">
      <c r="A23" s="464">
        <v>992</v>
      </c>
      <c r="B23" s="216" t="s">
        <v>65</v>
      </c>
      <c r="C23" s="220"/>
      <c r="D23" s="473">
        <f>SUM(D25:D29)</f>
        <v>10061200</v>
      </c>
    </row>
    <row r="24" spans="1:4" ht="15.75" customHeight="1">
      <c r="A24" s="468"/>
      <c r="B24" s="210" t="s">
        <v>61</v>
      </c>
      <c r="C24" s="221"/>
      <c r="D24" s="474"/>
    </row>
    <row r="25" spans="1:4" ht="19.5" customHeight="1">
      <c r="A25" s="468"/>
      <c r="B25" s="222" t="s">
        <v>66</v>
      </c>
      <c r="C25" s="475"/>
      <c r="D25" s="476">
        <v>883500</v>
      </c>
    </row>
    <row r="26" spans="1:4" ht="19.5" customHeight="1">
      <c r="A26" s="468"/>
      <c r="B26" s="222" t="s">
        <v>67</v>
      </c>
      <c r="C26" s="475"/>
      <c r="D26" s="476">
        <v>6309600</v>
      </c>
    </row>
    <row r="27" spans="1:4" ht="19.5" customHeight="1">
      <c r="A27" s="468"/>
      <c r="B27" s="222" t="s">
        <v>68</v>
      </c>
      <c r="C27" s="223"/>
      <c r="D27" s="477">
        <v>1666700</v>
      </c>
    </row>
    <row r="28" spans="1:4" ht="19.5" customHeight="1">
      <c r="A28" s="468"/>
      <c r="B28" s="224" t="s">
        <v>69</v>
      </c>
      <c r="C28" s="223"/>
      <c r="D28" s="477">
        <v>200000</v>
      </c>
    </row>
    <row r="29" spans="1:4" ht="19.5" customHeight="1">
      <c r="A29" s="468"/>
      <c r="B29" s="224" t="s">
        <v>70</v>
      </c>
      <c r="C29" s="223"/>
      <c r="D29" s="477">
        <v>1001400</v>
      </c>
    </row>
    <row r="30" spans="1:4" ht="5.25" customHeight="1" thickBot="1">
      <c r="A30" s="478"/>
      <c r="B30" s="225"/>
      <c r="C30" s="226"/>
      <c r="D30" s="479"/>
    </row>
    <row r="31" spans="1:4" s="209" customFormat="1" ht="19.5" customHeight="1" thickBot="1" thickTop="1">
      <c r="A31" s="480"/>
      <c r="B31" s="227" t="s">
        <v>71</v>
      </c>
      <c r="C31" s="228">
        <f>C21+C13+C22</f>
        <v>54733441</v>
      </c>
      <c r="D31" s="481">
        <f>D23</f>
        <v>10061200</v>
      </c>
    </row>
    <row r="32" spans="1:4" s="209" customFormat="1" ht="18.75" customHeight="1" thickBot="1" thickTop="1">
      <c r="A32" s="480"/>
      <c r="B32" s="227" t="s">
        <v>72</v>
      </c>
      <c r="C32" s="229">
        <f>D31-C31</f>
        <v>-44672241</v>
      </c>
      <c r="D32" s="482"/>
    </row>
    <row r="33" spans="1:4" ht="16.5" thickTop="1">
      <c r="A33" s="230"/>
      <c r="B33" s="231"/>
      <c r="C33" s="232"/>
      <c r="D33" s="232"/>
    </row>
    <row r="34" spans="1:4" ht="15.75">
      <c r="A34" s="230"/>
      <c r="B34" s="231"/>
      <c r="C34" s="232"/>
      <c r="D34" s="232"/>
    </row>
    <row r="35" spans="1:4" ht="15.75">
      <c r="A35" s="230"/>
      <c r="B35" s="233"/>
      <c r="C35" s="232"/>
      <c r="D35" s="232"/>
    </row>
    <row r="36" spans="1:4" ht="15.75">
      <c r="A36" s="230"/>
      <c r="B36" s="233"/>
      <c r="C36" s="232"/>
      <c r="D36" s="232"/>
    </row>
    <row r="37" spans="1:4" ht="15.75">
      <c r="A37" s="230"/>
      <c r="B37" s="233"/>
      <c r="C37" s="232"/>
      <c r="D37" s="232"/>
    </row>
    <row r="38" spans="1:4" ht="15.75">
      <c r="A38" s="230"/>
      <c r="B38" s="233"/>
      <c r="C38" s="232"/>
      <c r="D38" s="232"/>
    </row>
    <row r="39" spans="1:4" ht="12.75">
      <c r="A39" s="230"/>
      <c r="B39" s="230"/>
      <c r="C39" s="234"/>
      <c r="D39" s="234"/>
    </row>
    <row r="40" spans="1:4" ht="12.75">
      <c r="A40" s="230"/>
      <c r="B40" s="230"/>
      <c r="C40" s="234"/>
      <c r="D40" s="234"/>
    </row>
    <row r="41" spans="1:4" ht="12.75">
      <c r="A41" s="230"/>
      <c r="B41" s="230"/>
      <c r="C41" s="234"/>
      <c r="D41" s="234"/>
    </row>
    <row r="42" spans="3:4" ht="12.75">
      <c r="C42" s="235"/>
      <c r="D42" s="235"/>
    </row>
    <row r="43" spans="3:4" ht="12.75">
      <c r="C43" s="235"/>
      <c r="D43" s="235"/>
    </row>
    <row r="44" spans="3:4" ht="12.75">
      <c r="C44" s="235"/>
      <c r="D44" s="235"/>
    </row>
    <row r="45" spans="3:4" ht="12.75">
      <c r="C45" s="235"/>
      <c r="D45" s="235"/>
    </row>
    <row r="46" spans="3:4" ht="12.75">
      <c r="C46" s="235"/>
      <c r="D46" s="235"/>
    </row>
  </sheetData>
  <sheetProtection/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9.125" style="260" customWidth="1"/>
    <col min="2" max="2" width="37.375" style="260" customWidth="1"/>
    <col min="3" max="3" width="14.75390625" style="260" hidden="1" customWidth="1"/>
    <col min="4" max="5" width="12.75390625" style="260" customWidth="1"/>
    <col min="6" max="6" width="13.625" style="260" customWidth="1"/>
    <col min="7" max="16384" width="9.125" style="260" customWidth="1"/>
  </cols>
  <sheetData>
    <row r="1" ht="12.75">
      <c r="D1" s="239" t="s">
        <v>234</v>
      </c>
    </row>
    <row r="2" ht="12.75">
      <c r="D2" s="170" t="s">
        <v>247</v>
      </c>
    </row>
    <row r="3" ht="12.75">
      <c r="D3" s="170" t="s">
        <v>232</v>
      </c>
    </row>
    <row r="4" ht="12.75">
      <c r="D4" s="170" t="s">
        <v>233</v>
      </c>
    </row>
    <row r="5" ht="6" customHeight="1"/>
    <row r="6" spans="1:6" s="526" customFormat="1" ht="20.25" customHeight="1">
      <c r="A6" s="580" t="s">
        <v>222</v>
      </c>
      <c r="B6" s="581"/>
      <c r="C6" s="581"/>
      <c r="D6" s="581"/>
      <c r="E6" s="581"/>
      <c r="F6" s="581"/>
    </row>
    <row r="7" spans="1:6" s="526" customFormat="1" ht="20.25" customHeight="1">
      <c r="A7" s="580" t="s">
        <v>223</v>
      </c>
      <c r="B7" s="582"/>
      <c r="C7" s="582"/>
      <c r="D7" s="582"/>
      <c r="E7" s="582"/>
      <c r="F7" s="582"/>
    </row>
    <row r="8" spans="1:6" s="526" customFormat="1" ht="18" customHeight="1">
      <c r="A8" s="583" t="s">
        <v>224</v>
      </c>
      <c r="B8" s="582"/>
      <c r="C8" s="582"/>
      <c r="D8" s="582"/>
      <c r="E8" s="582"/>
      <c r="F8" s="582"/>
    </row>
    <row r="9" spans="1:6" ht="12.75" customHeight="1" thickBot="1">
      <c r="A9" s="242"/>
      <c r="B9" s="483"/>
      <c r="C9" s="483"/>
      <c r="D9" s="484"/>
      <c r="E9" s="484"/>
      <c r="F9" s="204" t="s">
        <v>22</v>
      </c>
    </row>
    <row r="10" spans="1:6" s="527" customFormat="1" ht="50.25" customHeight="1">
      <c r="A10" s="533" t="s">
        <v>130</v>
      </c>
      <c r="B10" s="534" t="s">
        <v>57</v>
      </c>
      <c r="C10" s="535" t="s">
        <v>225</v>
      </c>
      <c r="D10" s="536" t="s">
        <v>74</v>
      </c>
      <c r="E10" s="537" t="s">
        <v>75</v>
      </c>
      <c r="F10" s="538" t="s">
        <v>76</v>
      </c>
    </row>
    <row r="11" spans="1:6" s="236" customFormat="1" ht="10.5" customHeight="1">
      <c r="A11" s="539">
        <v>1</v>
      </c>
      <c r="B11" s="253">
        <v>2</v>
      </c>
      <c r="C11" s="485">
        <v>3</v>
      </c>
      <c r="D11" s="486">
        <v>3</v>
      </c>
      <c r="E11" s="487">
        <v>4</v>
      </c>
      <c r="F11" s="540">
        <v>5</v>
      </c>
    </row>
    <row r="12" spans="1:6" s="236" customFormat="1" ht="24" customHeight="1" thickBot="1">
      <c r="A12" s="541" t="s">
        <v>77</v>
      </c>
      <c r="B12" s="466" t="s">
        <v>226</v>
      </c>
      <c r="C12" s="467">
        <v>0</v>
      </c>
      <c r="D12" s="488">
        <v>0</v>
      </c>
      <c r="E12" s="489"/>
      <c r="F12" s="542">
        <v>0</v>
      </c>
    </row>
    <row r="13" spans="1:6" s="528" customFormat="1" ht="21" customHeight="1" thickBot="1" thickTop="1">
      <c r="A13" s="543" t="s">
        <v>78</v>
      </c>
      <c r="B13" s="490" t="s">
        <v>131</v>
      </c>
      <c r="C13" s="491">
        <f aca="true" t="shared" si="0" ref="C13:D21">C14</f>
        <v>1500</v>
      </c>
      <c r="D13" s="492">
        <f>D14</f>
        <v>46470</v>
      </c>
      <c r="E13" s="493"/>
      <c r="F13" s="544">
        <f>F14</f>
        <v>46470</v>
      </c>
    </row>
    <row r="14" spans="1:6" ht="24" customHeight="1" thickBot="1" thickTop="1">
      <c r="A14" s="545">
        <v>852</v>
      </c>
      <c r="B14" s="494" t="s">
        <v>84</v>
      </c>
      <c r="C14" s="495">
        <f>C17</f>
        <v>1500</v>
      </c>
      <c r="D14" s="492">
        <f>D15+D17+D19+D21</f>
        <v>46470</v>
      </c>
      <c r="E14" s="496"/>
      <c r="F14" s="546">
        <f>F15+F17+F19+F21</f>
        <v>46470</v>
      </c>
    </row>
    <row r="15" spans="1:6" s="529" customFormat="1" ht="19.5" customHeight="1" thickTop="1">
      <c r="A15" s="547">
        <v>85201</v>
      </c>
      <c r="B15" s="497" t="s">
        <v>182</v>
      </c>
      <c r="C15" s="498">
        <f t="shared" si="0"/>
        <v>1500</v>
      </c>
      <c r="D15" s="499">
        <f t="shared" si="0"/>
        <v>25300</v>
      </c>
      <c r="E15" s="500"/>
      <c r="F15" s="548">
        <f>F16</f>
        <v>25300</v>
      </c>
    </row>
    <row r="16" spans="1:6" s="530" customFormat="1" ht="27.75" customHeight="1">
      <c r="A16" s="549" t="s">
        <v>227</v>
      </c>
      <c r="B16" s="501" t="s">
        <v>228</v>
      </c>
      <c r="C16" s="502">
        <v>1500</v>
      </c>
      <c r="D16" s="503">
        <v>25300</v>
      </c>
      <c r="E16" s="504"/>
      <c r="F16" s="550">
        <f>D16+E16</f>
        <v>25300</v>
      </c>
    </row>
    <row r="17" spans="1:6" s="529" customFormat="1" ht="19.5" customHeight="1">
      <c r="A17" s="551">
        <v>85203</v>
      </c>
      <c r="B17" s="505" t="s">
        <v>229</v>
      </c>
      <c r="C17" s="506">
        <f t="shared" si="0"/>
        <v>1500</v>
      </c>
      <c r="D17" s="499">
        <f t="shared" si="0"/>
        <v>5000</v>
      </c>
      <c r="E17" s="507"/>
      <c r="F17" s="552">
        <f>F18</f>
        <v>5000</v>
      </c>
    </row>
    <row r="18" spans="1:6" s="530" customFormat="1" ht="18" customHeight="1">
      <c r="A18" s="549" t="s">
        <v>30</v>
      </c>
      <c r="B18" s="501" t="s">
        <v>31</v>
      </c>
      <c r="C18" s="502">
        <v>1500</v>
      </c>
      <c r="D18" s="503">
        <v>5000</v>
      </c>
      <c r="E18" s="504"/>
      <c r="F18" s="550">
        <f>D18+E18</f>
        <v>5000</v>
      </c>
    </row>
    <row r="19" spans="1:6" s="529" customFormat="1" ht="19.5" customHeight="1">
      <c r="A19" s="551">
        <v>85219</v>
      </c>
      <c r="B19" s="505" t="s">
        <v>230</v>
      </c>
      <c r="C19" s="506">
        <f t="shared" si="0"/>
        <v>1500</v>
      </c>
      <c r="D19" s="499">
        <f t="shared" si="0"/>
        <v>11170</v>
      </c>
      <c r="E19" s="500"/>
      <c r="F19" s="548">
        <f>F20</f>
        <v>11170</v>
      </c>
    </row>
    <row r="20" spans="1:6" s="530" customFormat="1" ht="18" customHeight="1">
      <c r="A20" s="549" t="s">
        <v>30</v>
      </c>
      <c r="B20" s="501" t="s">
        <v>31</v>
      </c>
      <c r="C20" s="502">
        <v>1500</v>
      </c>
      <c r="D20" s="503">
        <v>11170</v>
      </c>
      <c r="E20" s="504"/>
      <c r="F20" s="550">
        <f>D20+E20</f>
        <v>11170</v>
      </c>
    </row>
    <row r="21" spans="1:6" s="529" customFormat="1" ht="19.5" customHeight="1">
      <c r="A21" s="551">
        <v>85295</v>
      </c>
      <c r="B21" s="505" t="s">
        <v>12</v>
      </c>
      <c r="C21" s="506">
        <f t="shared" si="0"/>
        <v>1500</v>
      </c>
      <c r="D21" s="499">
        <f t="shared" si="0"/>
        <v>5000</v>
      </c>
      <c r="E21" s="508"/>
      <c r="F21" s="553">
        <f>F22</f>
        <v>5000</v>
      </c>
    </row>
    <row r="22" spans="1:6" s="530" customFormat="1" ht="28.5" customHeight="1" thickBot="1">
      <c r="A22" s="554" t="s">
        <v>227</v>
      </c>
      <c r="B22" s="509" t="s">
        <v>228</v>
      </c>
      <c r="C22" s="510">
        <v>1500</v>
      </c>
      <c r="D22" s="511">
        <v>5000</v>
      </c>
      <c r="E22" s="489"/>
      <c r="F22" s="555">
        <f>D22+E22</f>
        <v>5000</v>
      </c>
    </row>
    <row r="23" spans="1:6" s="531" customFormat="1" ht="21" customHeight="1" thickBot="1" thickTop="1">
      <c r="A23" s="543" t="s">
        <v>81</v>
      </c>
      <c r="B23" s="512" t="s">
        <v>231</v>
      </c>
      <c r="C23" s="495">
        <f>C24</f>
        <v>452</v>
      </c>
      <c r="D23" s="492">
        <f>D24</f>
        <v>46470</v>
      </c>
      <c r="E23" s="496">
        <f>E24</f>
        <v>0</v>
      </c>
      <c r="F23" s="556">
        <f>F24</f>
        <v>46470</v>
      </c>
    </row>
    <row r="24" spans="1:6" ht="21" customHeight="1" thickBot="1" thickTop="1">
      <c r="A24" s="545">
        <v>852</v>
      </c>
      <c r="B24" s="494" t="s">
        <v>84</v>
      </c>
      <c r="C24" s="495">
        <f>C27</f>
        <v>452</v>
      </c>
      <c r="D24" s="492">
        <f>D25+D27+D29+D31</f>
        <v>46470</v>
      </c>
      <c r="E24" s="342">
        <f>E25+E27+E29+E31</f>
        <v>0</v>
      </c>
      <c r="F24" s="546">
        <f>F25+F27+F29+F31</f>
        <v>46470</v>
      </c>
    </row>
    <row r="25" spans="1:6" s="529" customFormat="1" ht="21" customHeight="1" thickTop="1">
      <c r="A25" s="547">
        <v>85201</v>
      </c>
      <c r="B25" s="497" t="s">
        <v>182</v>
      </c>
      <c r="C25" s="513"/>
      <c r="D25" s="499">
        <f>D26</f>
        <v>25300</v>
      </c>
      <c r="E25" s="500"/>
      <c r="F25" s="548">
        <f>F26</f>
        <v>25300</v>
      </c>
    </row>
    <row r="26" spans="1:6" ht="18" customHeight="1">
      <c r="A26" s="557">
        <v>4270</v>
      </c>
      <c r="B26" s="514" t="s">
        <v>124</v>
      </c>
      <c r="C26" s="515"/>
      <c r="D26" s="503">
        <v>25300</v>
      </c>
      <c r="E26" s="504"/>
      <c r="F26" s="550">
        <f>D26+E26</f>
        <v>25300</v>
      </c>
    </row>
    <row r="27" spans="1:6" s="529" customFormat="1" ht="21" customHeight="1">
      <c r="A27" s="558">
        <v>85203</v>
      </c>
      <c r="B27" s="516" t="s">
        <v>229</v>
      </c>
      <c r="C27" s="513">
        <f>C28</f>
        <v>452</v>
      </c>
      <c r="D27" s="499">
        <f>D28</f>
        <v>5000</v>
      </c>
      <c r="E27" s="517"/>
      <c r="F27" s="548">
        <f>F28</f>
        <v>5000</v>
      </c>
    </row>
    <row r="28" spans="1:6" s="530" customFormat="1" ht="18" customHeight="1">
      <c r="A28" s="549" t="s">
        <v>47</v>
      </c>
      <c r="B28" s="514" t="s">
        <v>13</v>
      </c>
      <c r="C28" s="515">
        <v>452</v>
      </c>
      <c r="D28" s="503">
        <v>5000</v>
      </c>
      <c r="E28" s="504"/>
      <c r="F28" s="550">
        <f>D28+E28</f>
        <v>5000</v>
      </c>
    </row>
    <row r="29" spans="1:6" s="532" customFormat="1" ht="21" customHeight="1">
      <c r="A29" s="558">
        <v>85219</v>
      </c>
      <c r="B29" s="516" t="s">
        <v>230</v>
      </c>
      <c r="C29" s="518"/>
      <c r="D29" s="519">
        <f>D30</f>
        <v>11170</v>
      </c>
      <c r="E29" s="500"/>
      <c r="F29" s="548">
        <f>D29+E29</f>
        <v>11170</v>
      </c>
    </row>
    <row r="30" spans="1:6" s="530" customFormat="1" ht="18" customHeight="1">
      <c r="A30" s="549" t="s">
        <v>197</v>
      </c>
      <c r="B30" s="501" t="s">
        <v>129</v>
      </c>
      <c r="C30" s="515"/>
      <c r="D30" s="520">
        <v>11170</v>
      </c>
      <c r="E30" s="504"/>
      <c r="F30" s="550">
        <f>D30+E30</f>
        <v>11170</v>
      </c>
    </row>
    <row r="31" spans="1:6" s="532" customFormat="1" ht="21" customHeight="1" thickBot="1">
      <c r="A31" s="551">
        <v>85295</v>
      </c>
      <c r="B31" s="505" t="s">
        <v>12</v>
      </c>
      <c r="C31" s="521"/>
      <c r="D31" s="519">
        <f>SUM(D32:D33)</f>
        <v>5000</v>
      </c>
      <c r="E31" s="500">
        <f>SUM(E32:E33)</f>
        <v>0</v>
      </c>
      <c r="F31" s="548">
        <f>SUM(F32:F33)</f>
        <v>5000</v>
      </c>
    </row>
    <row r="32" spans="1:6" s="530" customFormat="1" ht="18" customHeight="1" thickBot="1" thickTop="1">
      <c r="A32" s="559">
        <v>4210</v>
      </c>
      <c r="B32" s="522" t="s">
        <v>16</v>
      </c>
      <c r="C32" s="523"/>
      <c r="D32" s="520">
        <v>1260</v>
      </c>
      <c r="E32" s="504">
        <v>-930</v>
      </c>
      <c r="F32" s="550">
        <f>D32+E32</f>
        <v>330</v>
      </c>
    </row>
    <row r="33" spans="1:6" s="530" customFormat="1" ht="18" customHeight="1" thickBot="1" thickTop="1">
      <c r="A33" s="560" t="s">
        <v>47</v>
      </c>
      <c r="B33" s="524" t="s">
        <v>13</v>
      </c>
      <c r="C33" s="523"/>
      <c r="D33" s="525">
        <v>3740</v>
      </c>
      <c r="E33" s="343">
        <v>930</v>
      </c>
      <c r="F33" s="561">
        <f>D33+E33</f>
        <v>4670</v>
      </c>
    </row>
    <row r="34" spans="1:6" s="182" customFormat="1" ht="24" customHeight="1" thickBot="1" thickTop="1">
      <c r="A34" s="562" t="s">
        <v>82</v>
      </c>
      <c r="B34" s="345" t="s">
        <v>132</v>
      </c>
      <c r="C34" s="181">
        <f>C12+C13-C23</f>
        <v>1048</v>
      </c>
      <c r="D34" s="346">
        <f>D12+D13-D23</f>
        <v>0</v>
      </c>
      <c r="E34" s="181">
        <f>E12+E13-E23</f>
        <v>0</v>
      </c>
      <c r="F34" s="391">
        <f>F12+F13-F23</f>
        <v>0</v>
      </c>
    </row>
    <row r="35" ht="13.5" thickTop="1"/>
  </sheetData>
  <sheetProtection/>
  <mergeCells count="3">
    <mergeCell ref="A6:F6"/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5" useFirstPageNumber="1" horizontalDpi="300" verticalDpi="300" orientation="portrait" paperSize="9" r:id="rId1"/>
  <headerFooter alignWithMargins="0">
    <oddHeader>&amp;C 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25390625" style="204" customWidth="1"/>
    <col min="2" max="2" width="4.25390625" style="170" customWidth="1"/>
    <col min="3" max="3" width="7.75390625" style="170" customWidth="1"/>
    <col min="4" max="4" width="5.75390625" style="238" customWidth="1"/>
    <col min="5" max="5" width="28.75390625" style="236" customWidth="1"/>
    <col min="6" max="6" width="10.75390625" style="170" customWidth="1"/>
    <col min="7" max="7" width="9.00390625" style="170" customWidth="1"/>
    <col min="8" max="8" width="12.875" style="170" customWidth="1"/>
    <col min="9" max="16384" width="9.125" style="170" customWidth="1"/>
  </cols>
  <sheetData>
    <row r="1" spans="6:8" ht="12.75">
      <c r="F1" s="74"/>
      <c r="G1" s="74" t="s">
        <v>240</v>
      </c>
      <c r="H1" s="74"/>
    </row>
    <row r="2" spans="6:8" ht="12.75">
      <c r="F2" s="239"/>
      <c r="G2" s="9" t="s">
        <v>246</v>
      </c>
      <c r="H2" s="239"/>
    </row>
    <row r="3" spans="6:8" ht="12.75">
      <c r="F3" s="239"/>
      <c r="G3" s="9" t="s">
        <v>1</v>
      </c>
      <c r="H3" s="239"/>
    </row>
    <row r="4" spans="6:8" ht="14.25" customHeight="1">
      <c r="F4" s="239"/>
      <c r="G4" s="9" t="s">
        <v>141</v>
      </c>
      <c r="H4" s="239"/>
    </row>
    <row r="5" spans="6:8" ht="21.75" customHeight="1">
      <c r="F5" s="239"/>
      <c r="G5" s="9"/>
      <c r="H5" s="239"/>
    </row>
    <row r="6" spans="1:8" ht="46.5" customHeight="1">
      <c r="A6" s="203" t="s">
        <v>88</v>
      </c>
      <c r="B6" s="203"/>
      <c r="C6" s="240"/>
      <c r="D6" s="241"/>
      <c r="E6" s="242"/>
      <c r="F6" s="243"/>
      <c r="G6" s="243"/>
      <c r="H6" s="243"/>
    </row>
    <row r="7" spans="2:8" ht="20.25" customHeight="1" thickBot="1">
      <c r="B7" s="244"/>
      <c r="F7" s="245"/>
      <c r="G7" s="245"/>
      <c r="H7" s="246" t="s">
        <v>243</v>
      </c>
    </row>
    <row r="8" spans="1:8" ht="45.75" customHeight="1">
      <c r="A8" s="567" t="s">
        <v>73</v>
      </c>
      <c r="B8" s="568" t="s">
        <v>85</v>
      </c>
      <c r="C8" s="569" t="s">
        <v>86</v>
      </c>
      <c r="D8" s="569" t="s">
        <v>56</v>
      </c>
      <c r="E8" s="569" t="s">
        <v>87</v>
      </c>
      <c r="F8" s="570" t="s">
        <v>241</v>
      </c>
      <c r="G8" s="571"/>
      <c r="H8" s="572"/>
    </row>
    <row r="9" spans="1:8" ht="27.75" customHeight="1">
      <c r="A9" s="573"/>
      <c r="B9" s="247"/>
      <c r="C9" s="248"/>
      <c r="D9" s="248"/>
      <c r="E9" s="249"/>
      <c r="F9" s="250" t="s">
        <v>139</v>
      </c>
      <c r="G9" s="251" t="s">
        <v>244</v>
      </c>
      <c r="H9" s="574" t="s">
        <v>245</v>
      </c>
    </row>
    <row r="10" spans="1:8" s="255" customFormat="1" ht="12.75" customHeight="1">
      <c r="A10" s="539">
        <v>1</v>
      </c>
      <c r="B10" s="252">
        <v>2</v>
      </c>
      <c r="C10" s="253">
        <v>3</v>
      </c>
      <c r="D10" s="252">
        <v>4</v>
      </c>
      <c r="E10" s="253">
        <v>5</v>
      </c>
      <c r="F10" s="252">
        <v>6</v>
      </c>
      <c r="G10" s="254">
        <v>7</v>
      </c>
      <c r="H10" s="575">
        <v>8</v>
      </c>
    </row>
    <row r="11" spans="1:51" s="261" customFormat="1" ht="64.5" customHeight="1" thickBot="1">
      <c r="A11" s="576">
        <v>91</v>
      </c>
      <c r="B11" s="256">
        <v>600</v>
      </c>
      <c r="C11" s="256">
        <v>60015</v>
      </c>
      <c r="D11" s="352">
        <v>6050</v>
      </c>
      <c r="E11" s="351" t="s">
        <v>242</v>
      </c>
      <c r="F11" s="350">
        <v>200</v>
      </c>
      <c r="G11" s="350">
        <v>4500</v>
      </c>
      <c r="H11" s="577">
        <f>F11+G11</f>
        <v>4700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</row>
    <row r="12" spans="1:8" s="230" customFormat="1" ht="19.5" customHeight="1" thickBot="1" thickTop="1">
      <c r="A12" s="578"/>
      <c r="B12" s="257"/>
      <c r="C12" s="257"/>
      <c r="D12" s="258"/>
      <c r="E12" s="266" t="s">
        <v>71</v>
      </c>
      <c r="F12" s="259">
        <f>SUM(F11:F11)</f>
        <v>200</v>
      </c>
      <c r="G12" s="259">
        <f>SUM(G11:G11)</f>
        <v>4500</v>
      </c>
      <c r="H12" s="579">
        <f>SUM(H11:H11)</f>
        <v>4700</v>
      </c>
    </row>
    <row r="13" spans="1:8" s="230" customFormat="1" ht="13.5" thickTop="1">
      <c r="A13" s="347"/>
      <c r="D13" s="264"/>
      <c r="E13" s="262"/>
      <c r="F13" s="263"/>
      <c r="G13" s="263"/>
      <c r="H13" s="263"/>
    </row>
    <row r="14" spans="1:17" s="230" customFormat="1" ht="12.75">
      <c r="A14" s="347"/>
      <c r="D14" s="264"/>
      <c r="E14" s="262"/>
      <c r="F14" s="265"/>
      <c r="G14" s="265"/>
      <c r="H14" s="265"/>
      <c r="I14" s="262"/>
      <c r="J14" s="262"/>
      <c r="K14" s="262"/>
      <c r="L14" s="262"/>
      <c r="M14" s="262"/>
      <c r="N14" s="262"/>
      <c r="O14" s="262"/>
      <c r="P14" s="262"/>
      <c r="Q14" s="262"/>
    </row>
    <row r="15" spans="1:51" s="230" customFormat="1" ht="12.75">
      <c r="A15" s="347"/>
      <c r="D15" s="264"/>
      <c r="E15" s="262"/>
      <c r="F15" s="263"/>
      <c r="G15" s="263"/>
      <c r="H15" s="263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</row>
    <row r="16" spans="1:8" s="262" customFormat="1" ht="12.75">
      <c r="A16" s="246"/>
      <c r="D16" s="264"/>
      <c r="F16" s="263"/>
      <c r="G16" s="263"/>
      <c r="H16" s="263"/>
    </row>
    <row r="17" spans="1:8" s="262" customFormat="1" ht="12.75">
      <c r="A17" s="246"/>
      <c r="D17" s="264"/>
      <c r="F17" s="263"/>
      <c r="G17" s="263"/>
      <c r="H17" s="263"/>
    </row>
    <row r="18" spans="1:8" s="262" customFormat="1" ht="12.75">
      <c r="A18" s="246"/>
      <c r="D18" s="264"/>
      <c r="F18" s="263"/>
      <c r="G18" s="263"/>
      <c r="H18" s="263"/>
    </row>
    <row r="19" spans="1:8" s="262" customFormat="1" ht="12.75">
      <c r="A19" s="246"/>
      <c r="D19" s="264"/>
      <c r="F19" s="263"/>
      <c r="G19" s="263"/>
      <c r="H19" s="263"/>
    </row>
    <row r="20" spans="1:8" s="262" customFormat="1" ht="12.75">
      <c r="A20" s="246"/>
      <c r="D20" s="264"/>
      <c r="E20" s="236"/>
      <c r="F20" s="170"/>
      <c r="G20" s="170"/>
      <c r="H20" s="170"/>
    </row>
    <row r="21" spans="1:8" s="262" customFormat="1" ht="12.75">
      <c r="A21" s="246"/>
      <c r="D21" s="238"/>
      <c r="E21" s="236"/>
      <c r="F21" s="170"/>
      <c r="G21" s="170"/>
      <c r="H21" s="170"/>
    </row>
    <row r="22" spans="1:8" s="262" customFormat="1" ht="12.75">
      <c r="A22" s="246"/>
      <c r="D22" s="238"/>
      <c r="E22" s="236"/>
      <c r="F22" s="170"/>
      <c r="G22" s="170"/>
      <c r="H22" s="170"/>
    </row>
    <row r="23" spans="1:17" s="262" customFormat="1" ht="12.75">
      <c r="A23" s="246"/>
      <c r="D23" s="238"/>
      <c r="E23" s="236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51" s="262" customFormat="1" ht="12.75">
      <c r="A24" s="246"/>
      <c r="D24" s="238"/>
      <c r="E24" s="236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</row>
  </sheetData>
  <sheetProtection/>
  <printOptions horizontalCentered="1"/>
  <pageMargins left="0" right="0" top="0.7874015748031497" bottom="0.5905511811023623" header="0.5118110236220472" footer="0.5118110236220472"/>
  <pageSetup firstPageNumber="16" useFirstPageNumber="1" horizontalDpi="300" verticalDpi="3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2008-11-28T08:10:27Z</cp:lastPrinted>
  <dcterms:created xsi:type="dcterms:W3CDTF">2005-03-29T09:14:57Z</dcterms:created>
  <dcterms:modified xsi:type="dcterms:W3CDTF">2008-12-01T14:44:21Z</dcterms:modified>
  <cp:category/>
  <cp:version/>
  <cp:contentType/>
  <cp:contentStatus/>
</cp:coreProperties>
</file>