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1295" windowHeight="6975" activeTab="4"/>
  </bookViews>
  <sheets>
    <sheet name=" Nr 1" sheetId="1" r:id="rId1"/>
    <sheet name="Nr 2" sheetId="2" r:id="rId2"/>
    <sheet name="Nr 3" sheetId="3" r:id="rId3"/>
    <sheet name="Nr 4" sheetId="4" r:id="rId4"/>
    <sheet name="Nr 5" sheetId="5" r:id="rId5"/>
  </sheets>
  <definedNames>
    <definedName name="_xlnm.Print_Titles" localSheetId="0">' Nr 1'!$8:$10</definedName>
    <definedName name="_xlnm.Print_Titles" localSheetId="1">'Nr 2'!$8:$10</definedName>
    <definedName name="_xlnm.Print_Titles" localSheetId="3">'Nr 4'!$12:$13</definedName>
  </definedNames>
  <calcPr fullCalcOnLoad="1"/>
</workbook>
</file>

<file path=xl/sharedStrings.xml><?xml version="1.0" encoding="utf-8"?>
<sst xmlns="http://schemas.openxmlformats.org/spreadsheetml/2006/main" count="490" uniqueCount="278">
  <si>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</si>
  <si>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</si>
  <si>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</si>
  <si>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</si>
  <si>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</si>
  <si>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</si>
  <si>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</si>
  <si>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</si>
  <si>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</si>
  <si>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</si>
  <si>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</si>
  <si>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</si>
  <si>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Pozostała działalność</t>
  </si>
  <si>
    <t>E</t>
  </si>
  <si>
    <t>TRANSPORT I ŁĄCZNOŚĆ</t>
  </si>
  <si>
    <t>Zmniejszenia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</si>
  <si>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</si>
  <si>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</si>
  <si>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</si>
  <si>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</si>
  <si>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</si>
  <si>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</si>
  <si>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>Załącznik nr 1 do Uchwały</t>
  </si>
  <si>
    <t>Załącznik nr 2 do Uchwały</t>
  </si>
  <si>
    <t>Zakup pomocy naukowych, dydaktycznych i książek</t>
  </si>
  <si>
    <t>KULTURA FIZYCZNA I SPORT</t>
  </si>
  <si>
    <t xml:space="preserve">GOSPODARKA KOMUNALNA I OCHRONA ŚRODOWISKA </t>
  </si>
  <si>
    <t>Zakup usług remontowych</t>
  </si>
  <si>
    <t>Pozostałe odsetki</t>
  </si>
  <si>
    <t>0830</t>
  </si>
  <si>
    <t>Wpływy z usług</t>
  </si>
  <si>
    <t>0920</t>
  </si>
  <si>
    <t>Zakup akcesoriów komputerowych, w tym programów i licencji</t>
  </si>
  <si>
    <t>ZMIANY  PLANU  DOCHODÓW  I  WYDATKÓW  NA  ZADANIA  WŁASNE  GMINY                                      W  2009  ROKU</t>
  </si>
  <si>
    <t>Składki na ubezpieczenia społeczne</t>
  </si>
  <si>
    <t>Wynagrodzenia bezosobowe</t>
  </si>
  <si>
    <t>4210</t>
  </si>
  <si>
    <t>Wydatki inwestycyjne jednostek budżetowych</t>
  </si>
  <si>
    <t>EDUKACYJNA OPIEKA WYCHOWAWCZA</t>
  </si>
  <si>
    <t>Dotacja celowa z budżetu na finansowanie lub dofinansowanie zadań zleconych do realizacji stowarzyszeniom</t>
  </si>
  <si>
    <t>OP</t>
  </si>
  <si>
    <t>Zakup materiałów papierniczych do sprzętu drukarskiego i urządzeń kserograficznych</t>
  </si>
  <si>
    <t>Drogi publiczne gminne</t>
  </si>
  <si>
    <t>Wydatki inwestycyjne jednostek budżetowych:</t>
  </si>
  <si>
    <t>Drogi wewnętrzne</t>
  </si>
  <si>
    <t>Szkoły zawodowe</t>
  </si>
  <si>
    <t>POMOC SPOŁECZNA</t>
  </si>
  <si>
    <t>4170</t>
  </si>
  <si>
    <t>Składki na FP</t>
  </si>
  <si>
    <t>Drogi publiczne w miastach na prawach powiatu</t>
  </si>
  <si>
    <t>Wynagrodzenia osobowe pracowników</t>
  </si>
  <si>
    <t>Zakup energii</t>
  </si>
  <si>
    <t>GOSPODARKA MIESZKANIOWA</t>
  </si>
  <si>
    <t>N</t>
  </si>
  <si>
    <t>Gospodarka gruntami i nieruchomościami</t>
  </si>
  <si>
    <t>Zadania w zakresie kultury fizycznej i sportu</t>
  </si>
  <si>
    <t>4600</t>
  </si>
  <si>
    <t>Kary i odszkodowania wypłacane na rzecz osób prawnych i innych jednostek organizacyjnych</t>
  </si>
  <si>
    <t>0970</t>
  </si>
  <si>
    <t>Wpływy z różnych dochodów</t>
  </si>
  <si>
    <t>Podróże służbowe krajowe</t>
  </si>
  <si>
    <t>Przedszkola specjalne</t>
  </si>
  <si>
    <t>Licea ogólnokształcące</t>
  </si>
  <si>
    <t>ADMINISTRACJA  PUBLICZNA</t>
  </si>
  <si>
    <t>Urząd Miejski</t>
  </si>
  <si>
    <t>Załącznik nr 3 do Uchwały</t>
  </si>
  <si>
    <t>ZMIANY   PLANU  DOCHODÓW  I   WYDATKÓW   NA  ZADANIA  REALIZOWANE  PRZEZ  POWIAT  NA PODSTAWIE  POROZUMIEŃ  Z  ORGANAMI  ADMINISTRACJI  RZĄDOWEJ                                                                                                                                   W  2009  ROKU</t>
  </si>
  <si>
    <t>KS</t>
  </si>
  <si>
    <t>"Lokalny system powiadamiania o przemocy - Razem skuteczni, razem bezpieczni"</t>
  </si>
  <si>
    <t>2120</t>
  </si>
  <si>
    <t>Dotacje celowe otrzymane z budżetu państwa na zadania bieżące realizowane przez powiat na podstawie porozumień z organami administracji rządowej</t>
  </si>
  <si>
    <t>4110</t>
  </si>
  <si>
    <t>4120</t>
  </si>
  <si>
    <t>4740</t>
  </si>
  <si>
    <t>4750</t>
  </si>
  <si>
    <t xml:space="preserve">Zakup akcesoriów komputerowych, w tym programów i licencji </t>
  </si>
  <si>
    <t>OCHRONA ZDROWIA</t>
  </si>
  <si>
    <t>Przeciwdziałanie alkoholizmowi</t>
  </si>
  <si>
    <t>80104</t>
  </si>
  <si>
    <t>Przedszkola</t>
  </si>
  <si>
    <t>Dotacja podmiotowa z budżetu dla zakładu budżetowego</t>
  </si>
  <si>
    <t xml:space="preserve">Zakup usług remontowych </t>
  </si>
  <si>
    <t>Osiedle Podgórne-Batalionów Chłopskich</t>
  </si>
  <si>
    <t>Parking przy ulicy Na Skarpie-E.Kwiatkowskiego</t>
  </si>
  <si>
    <t>Łącznik ulic Dywizji Drezdeńskiej - Przyjaźni</t>
  </si>
  <si>
    <r>
      <t>Wydatki inwestycyjne jednostek budżetowych -</t>
    </r>
    <r>
      <rPr>
        <i/>
        <sz val="10"/>
        <rFont val="Arial Narrow"/>
        <family val="2"/>
      </rPr>
      <t xml:space="preserve"> Budownictwo mieszkaniowe                                                            (budynki socjalne przy ul.Przemysłowej)</t>
    </r>
  </si>
  <si>
    <t>90001</t>
  </si>
  <si>
    <t>Gospodarka ściekowa i ochrona wód</t>
  </si>
  <si>
    <t>Uzbrojenie terenu SSSE - Kompleks Koszalin</t>
  </si>
  <si>
    <t>Uzbrojenie Osiedla Podgórne-Batalionów Chłopskich  (rejon ul.J.Dąbrowskiego)</t>
  </si>
  <si>
    <t>Uzbrojenie rejonu ul.R.Traugutta</t>
  </si>
  <si>
    <t>90015</t>
  </si>
  <si>
    <t>Oświetlenie ulic, placów i dróg</t>
  </si>
  <si>
    <t>90095</t>
  </si>
  <si>
    <t>Dokumentacja pod przyszłe inwestycje</t>
  </si>
  <si>
    <t>Inwestycyjne inicjatywy społeczne</t>
  </si>
  <si>
    <t>Uzbrojenie terenów pod budownictwo mieszkaniowe</t>
  </si>
  <si>
    <t>Uzbrojenie terenów pod ogródki działkowe przy ul. Władysława IV-go</t>
  </si>
  <si>
    <t>Obiekty sportowe</t>
  </si>
  <si>
    <t>Boiska sportowe na Osiedlu Wenedów</t>
  </si>
  <si>
    <r>
      <t xml:space="preserve">Świadczenia społeczne - </t>
    </r>
    <r>
      <rPr>
        <i/>
        <sz val="10"/>
        <rFont val="Arial Narrow"/>
        <family val="2"/>
      </rPr>
      <t>prace społecznie użyteczne</t>
    </r>
  </si>
  <si>
    <t>Placówki opiekuńczo wychowawcze</t>
  </si>
  <si>
    <t>Rodzinny Dom Dziecka Nr 3</t>
  </si>
  <si>
    <r>
      <t xml:space="preserve">Zakłady gospodarki mieszkaniowej - </t>
    </r>
    <r>
      <rPr>
        <b/>
        <i/>
        <sz val="10"/>
        <rFont val="Arial Narrow"/>
        <family val="2"/>
      </rPr>
      <t>ZBM</t>
    </r>
  </si>
  <si>
    <t>Dotacje celowe z budżetu na finansowanie lub dofinansowanie kosztów realizacji inwestycji i zakupów inwestycyjnych zakładów budżetowych</t>
  </si>
  <si>
    <t xml:space="preserve">Przebudowa rejonu ul. Gnieźnieńskiej - 4 -Marca </t>
  </si>
  <si>
    <t>BEZPIECZEŃSTWO PUBLICZNE I OCHRONA PRZECIWPOŻAROWA</t>
  </si>
  <si>
    <t>"Bezpieczny i inteligentny Koszalin" - budowa zintegrowanej sieci telekomunikacyjnej</t>
  </si>
  <si>
    <t>"Bezpieczny i inteligentny Koszalin" - System Monitoringu Wizyjnego</t>
  </si>
  <si>
    <t>75495</t>
  </si>
  <si>
    <t>PU</t>
  </si>
  <si>
    <t>BZK</t>
  </si>
  <si>
    <t>Waryńskiego ze skrzyżowaniem z ul. Zwycięstwa, Piłsudskiego, Kościuszki</t>
  </si>
  <si>
    <t>Przebudowa ulicy Niepodległości</t>
  </si>
  <si>
    <t>Przebudowa ulicy Paproci i Wrzosów</t>
  </si>
  <si>
    <t>Przebudowa ul.Wenedów</t>
  </si>
  <si>
    <t>Remont odcinka ul.Bursztynowej</t>
  </si>
  <si>
    <t>Budowa parkingu przy ul. Budowniczych wraz z przebudową ulicy</t>
  </si>
  <si>
    <r>
      <t xml:space="preserve">Wydatki inwestycyjne jednostek budżetowych -  </t>
    </r>
    <r>
      <rPr>
        <i/>
        <sz val="10"/>
        <rFont val="Arial Narrow"/>
        <family val="2"/>
      </rPr>
      <t>Elewacja budynku II LO im.Wł.Broniewskiego</t>
    </r>
  </si>
  <si>
    <t>KULTURA I OCHRONA DZIEDZICTWA NARODOWEGO</t>
  </si>
  <si>
    <t>Pozostałe zadania w zakresie kultury</t>
  </si>
  <si>
    <t>Nagrody o charakterze szczególnym niezaliczane do wynagrodzeń</t>
  </si>
  <si>
    <t>DOCHODY OD OSÓB PRAWNYCH , OD OSÓB FIZYCZNYCH I OD INNYCH JEDNOSTEK NIE POSIADAJĄCYCH OSOBOWOŚCI PRAWNEJ ORAZ WYDATKI ZWIĄZANE Z ICH POBOREM</t>
  </si>
  <si>
    <t>Dywidendy</t>
  </si>
  <si>
    <t>0740</t>
  </si>
  <si>
    <t>RÓŻNE ROZLICZENIA</t>
  </si>
  <si>
    <t>Różne rozliczenia finansowe</t>
  </si>
  <si>
    <t>Szkoły podstawowe specjalne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</si>
  <si>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</si>
  <si>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</si>
  <si>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4260</t>
  </si>
  <si>
    <t>3020</t>
  </si>
  <si>
    <t>4410</t>
  </si>
  <si>
    <t>Wydatki osobowe niezaliczone do wynagrodzeń</t>
  </si>
  <si>
    <t>80105</t>
  </si>
  <si>
    <t>80111</t>
  </si>
  <si>
    <t>Gimnazja specjalne</t>
  </si>
  <si>
    <t>ZMIANY  PLANU  DOCHODÓW  I  WYDATKÓW  NA  ZADANIA   WŁASNE  POWIATU                                          W  2009  ROKU</t>
  </si>
  <si>
    <t>80130</t>
  </si>
  <si>
    <t>80134</t>
  </si>
  <si>
    <t>Szkoły zawodowe specjalne</t>
  </si>
  <si>
    <t>4240</t>
  </si>
  <si>
    <t>80140</t>
  </si>
  <si>
    <t>Centrum Kształcenia Ustawicznego</t>
  </si>
  <si>
    <t>0690</t>
  </si>
  <si>
    <t>Wpływy z różnych opłat</t>
  </si>
  <si>
    <t>854</t>
  </si>
  <si>
    <t>85403</t>
  </si>
  <si>
    <t>Specjalny Ośrodek Szkolno - Wychowawczy</t>
  </si>
  <si>
    <t>85406</t>
  </si>
  <si>
    <t>Miejska Poradnia Psychologiczno - Pedagogiczna</t>
  </si>
  <si>
    <t>85407</t>
  </si>
  <si>
    <t>Pałac Młodzieży</t>
  </si>
  <si>
    <t>4700</t>
  </si>
  <si>
    <t>Szkolenie pracowników niebędących członkami korpusu służby cywilnej</t>
  </si>
  <si>
    <t>E/IK</t>
  </si>
  <si>
    <r>
      <t xml:space="preserve">Wydatki inwestycyjne jednostek budżetowych -   </t>
    </r>
    <r>
      <rPr>
        <i/>
        <sz val="10"/>
        <rFont val="Arial Narrow"/>
        <family val="2"/>
      </rPr>
      <t>Adaptacja mieszkań służbowych na sale lekcyjne</t>
    </r>
  </si>
  <si>
    <t>Zakup usług obejmujących wykonanie ekspertyz, analiz i opinii</t>
  </si>
  <si>
    <t>z dnia 25 czerwca 2009 roku</t>
  </si>
  <si>
    <t>OA</t>
  </si>
  <si>
    <r>
      <t>Wydatki inwestycyjne jednostek budżetowych -</t>
    </r>
    <r>
      <rPr>
        <i/>
        <sz val="10"/>
        <rFont val="Arial Narrow"/>
        <family val="2"/>
      </rPr>
      <t xml:space="preserve"> Oświetlenia iluminacyjne</t>
    </r>
  </si>
  <si>
    <t>Wpływy z dywidend</t>
  </si>
  <si>
    <t>Szkoły podstawowe</t>
  </si>
  <si>
    <t>0870</t>
  </si>
  <si>
    <t>Gimnazja</t>
  </si>
  <si>
    <t>Wpływy ze sprzedaży składników majątkowych</t>
  </si>
  <si>
    <t>Remont nawierzchni placu przy ul. Połczyńskiej 24</t>
  </si>
  <si>
    <t>SZKOLNICTWO WYŻSZE</t>
  </si>
  <si>
    <t>RWZ</t>
  </si>
  <si>
    <t>6010</t>
  </si>
  <si>
    <t>Wydatki na zakup i objęcie akcji oraz wniesienie wkładów do spółek prawa handlowego</t>
  </si>
  <si>
    <r>
      <t>Domy i ośrodki kultury, świetlice i kluby -</t>
    </r>
    <r>
      <rPr>
        <b/>
        <i/>
        <sz val="10"/>
        <rFont val="Arial Narrow"/>
        <family val="2"/>
      </rPr>
      <t xml:space="preserve"> Centrum Kultury 105</t>
    </r>
  </si>
  <si>
    <t>Dotacja podmiotowa z budżetu dla samorządowej instytucji kultury:</t>
  </si>
  <si>
    <r>
      <t xml:space="preserve"> </t>
    </r>
    <r>
      <rPr>
        <i/>
        <sz val="10"/>
        <rFont val="Arial Narrow"/>
        <family val="2"/>
      </rPr>
      <t>"Dzień Unii Europejskiej"</t>
    </r>
  </si>
  <si>
    <t>Boiska sportowe przy Szkole Podstawowej Nr 18, ul.St.Staszica</t>
  </si>
  <si>
    <t>Udział Orkiestry Akordeonowej" AKORD" w  V-tym Międzynarodowym Festiwalu Młodzieży w Chinach</t>
  </si>
  <si>
    <r>
      <t xml:space="preserve">Dotacja podmiotowa z budżetu dla zakładu budżetowego - </t>
    </r>
    <r>
      <rPr>
        <i/>
        <sz val="10"/>
        <rFont val="Arial Narrow"/>
        <family val="2"/>
      </rPr>
      <t>remont i wyposażenie</t>
    </r>
  </si>
  <si>
    <r>
      <t xml:space="preserve">Wydatki inwestycyjne jednostek budżetowych - </t>
    </r>
    <r>
      <rPr>
        <i/>
        <sz val="10"/>
        <rFont val="Arial Narrow"/>
        <family val="2"/>
      </rPr>
      <t>Łącznik budynku II LO im. Wł.Broniewskiego</t>
    </r>
  </si>
  <si>
    <t xml:space="preserve"> KS </t>
  </si>
  <si>
    <t>Rodzinny Dom Dziecka Nr 2</t>
  </si>
  <si>
    <t>Załącznik nr 4 do Uchwały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</si>
  <si>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</si>
  <si>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</si>
  <si>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</si>
  <si>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2009  ROK</t>
  </si>
  <si>
    <t xml:space="preserve">         </t>
  </si>
  <si>
    <t>Lp.</t>
  </si>
  <si>
    <t>Dział
Rozdział
§</t>
  </si>
  <si>
    <t>WYSZCZEGÓLNIENIE</t>
  </si>
  <si>
    <t>Przewidywane wykonanie                     2005 r.</t>
  </si>
  <si>
    <t>Plan na                                               2009 r.</t>
  </si>
  <si>
    <t>Zmiany</t>
  </si>
  <si>
    <t>Plan po zmianach na                                               2009, r.</t>
  </si>
  <si>
    <t xml:space="preserve">Plan </t>
  </si>
  <si>
    <t>Plan po zmianach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</si>
  <si>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</si>
  <si>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</si>
  <si>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</si>
  <si>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</si>
  <si>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</si>
  <si>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</si>
  <si>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</si>
  <si>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</si>
  <si>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</si>
  <si>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</si>
  <si>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</si>
  <si>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</si>
  <si>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</si>
  <si>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</si>
  <si>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z tego: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</si>
  <si>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</si>
  <si>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</si>
  <si>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</si>
  <si>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</si>
  <si>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</si>
  <si>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</si>
  <si>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</si>
  <si>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</si>
  <si>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</si>
  <si>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</si>
  <si>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</si>
  <si>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</si>
  <si>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</si>
  <si>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</si>
  <si>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</si>
  <si>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</si>
  <si>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</si>
  <si>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</si>
  <si>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</si>
  <si>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</si>
  <si>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</si>
  <si>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</si>
  <si>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</si>
  <si>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</si>
  <si>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</si>
  <si>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</si>
  <si>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</si>
  <si>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</si>
  <si>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</si>
  <si>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</si>
  <si>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</si>
  <si>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</si>
  <si>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</si>
  <si>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 xml:space="preserve">Dotacje z funduszy celowych na finansowanie lub dofinansowanie kosztów realizacji inwestycji  i zakupów inwestycyjnych jednostek niezaliczanych do sektora finansów publicznych 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</si>
  <si>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</si>
  <si>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</si>
  <si>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</si>
  <si>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</si>
  <si>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</si>
  <si>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</si>
  <si>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</si>
  <si>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</si>
  <si>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</si>
  <si>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</si>
  <si>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</si>
  <si>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</si>
  <si>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</si>
  <si>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</si>
  <si>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</si>
  <si>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Zakup usług pozostałych </t>
    </r>
    <r>
      <rPr>
        <i/>
        <sz val="10"/>
        <rFont val="Arial Narrow"/>
        <family val="2"/>
      </rPr>
      <t>opracowanie mapy akustycznej miasta</t>
    </r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</si>
  <si>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</si>
  <si>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r>
      <t xml:space="preserve">Wydatki inwestycyjne funduszy celowych  - </t>
    </r>
    <r>
      <rPr>
        <i/>
        <sz val="9"/>
        <rFont val="Arial Narrow"/>
        <family val="2"/>
      </rPr>
      <t>wykonanie projektu budowlanego oraz renowacja rowu na odcinku od ul.Wrzosów do rzeki Dzierżęcinki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</si>
  <si>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</si>
  <si>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</si>
  <si>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t>V</t>
  </si>
  <si>
    <t>STAN ŚRODKÓW OBROTOWYCH NA KONIEC ROKU</t>
  </si>
  <si>
    <t>Załącznik nr 5 do Uchwały</t>
  </si>
  <si>
    <t xml:space="preserve">ZMIANY PLANU PRZYCHODÓW I WYDATKÓW  DOCHODÓW WŁASNYCH POWIATOWYCH JEDNOSTEK OŚWIATOWYCH  </t>
  </si>
  <si>
    <t>NA  2009  ROK</t>
  </si>
  <si>
    <t>Przewidywane wykonanie             2006 r.</t>
  </si>
  <si>
    <t xml:space="preserve">Plan                  </t>
  </si>
  <si>
    <t>Stan środków obrotowych na początek roku</t>
  </si>
  <si>
    <t xml:space="preserve">PRZYCHODY </t>
  </si>
  <si>
    <t>Szkoly podstawowe specjalne</t>
  </si>
  <si>
    <t>0960</t>
  </si>
  <si>
    <t>Otrzymane spadki, zapisy i darowizny w postaci pieniężnej</t>
  </si>
  <si>
    <t xml:space="preserve">Stan środków obrotowych na koniec roku </t>
  </si>
  <si>
    <t xml:space="preserve">Nr  XXXVII / 431 / 2009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</si>
</sst>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i/>
      <sz val="10"/>
      <name val="Times New Roman"/>
      <family val="1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3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18" xfId="20" applyNumberFormat="1" applyFont="1" applyFill="1" applyBorder="1" applyAlignment="1" applyProtection="1">
      <alignment vertical="center" wrapText="1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22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2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49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" fontId="12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>
      <alignment horizontal="centerContinuous" vertical="center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5" xfId="0" applyNumberFormat="1" applyFont="1" applyFill="1" applyBorder="1" applyAlignment="1" applyProtection="1">
      <alignment vertical="center" wrapText="1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Border="1" applyAlignment="1">
      <alignment horizontal="right" vertical="center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64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41" xfId="0" applyNumberFormat="1" applyFont="1" applyFill="1" applyBorder="1" applyAlignment="1" applyProtection="1">
      <alignment horizontal="centerContinuous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1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1" xfId="0" applyNumberFormat="1" applyFont="1" applyFill="1" applyBorder="1" applyAlignment="1" applyProtection="1">
      <alignment vertical="center" wrapText="1"/>
      <protection locked="0"/>
    </xf>
    <xf numFmtId="0" fontId="11" fillId="0" borderId="46" xfId="0" applyFont="1" applyBorder="1" applyAlignment="1">
      <alignment vertical="center" wrapText="1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4" fillId="0" borderId="47" xfId="0" applyNumberFormat="1" applyFont="1" applyBorder="1" applyAlignment="1">
      <alignment horizontal="right" vertical="center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164" fontId="11" fillId="0" borderId="51" xfId="20" applyNumberFormat="1" applyFont="1" applyFill="1" applyBorder="1" applyAlignment="1" applyProtection="1">
      <alignment vertical="center" wrapText="1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1" fontId="7" fillId="0" borderId="11" xfId="0" applyNumberFormat="1" applyFont="1" applyFill="1" applyBorder="1" applyAlignment="1" applyProtection="1">
      <alignment horizontal="centerContinuous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20" applyNumberFormat="1" applyFont="1" applyFill="1" applyBorder="1" applyAlignment="1" applyProtection="1">
      <alignment vertical="center" wrapText="1"/>
      <protection locked="0"/>
    </xf>
    <xf numFmtId="164" fontId="11" fillId="0" borderId="54" xfId="20" applyNumberFormat="1" applyFont="1" applyFill="1" applyBorder="1" applyAlignment="1" applyProtection="1">
      <alignment vertical="center" wrapText="1"/>
      <protection locked="0"/>
    </xf>
    <xf numFmtId="164" fontId="11" fillId="0" borderId="55" xfId="20" applyNumberFormat="1" applyFont="1" applyFill="1" applyBorder="1" applyAlignment="1" applyProtection="1">
      <alignment vertical="center" wrapText="1"/>
      <protection locked="0"/>
    </xf>
    <xf numFmtId="164" fontId="12" fillId="0" borderId="34" xfId="20" applyNumberFormat="1" applyFont="1" applyFill="1" applyBorder="1" applyAlignment="1" applyProtection="1">
      <alignment vertical="center" wrapText="1"/>
      <protection locked="0"/>
    </xf>
    <xf numFmtId="0" fontId="12" fillId="0" borderId="34" xfId="0" applyNumberFormat="1" applyFont="1" applyFill="1" applyBorder="1" applyAlignment="1" applyProtection="1">
      <alignment vertical="center" wrapText="1"/>
      <protection locked="0"/>
    </xf>
    <xf numFmtId="164" fontId="11" fillId="0" borderId="14" xfId="20" applyNumberFormat="1" applyFont="1" applyFill="1" applyBorder="1" applyAlignment="1" applyProtection="1">
      <alignment vertical="center" wrapText="1"/>
      <protection locked="0"/>
    </xf>
    <xf numFmtId="164" fontId="11" fillId="0" borderId="33" xfId="2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vertical="center" wrapText="1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1" fontId="1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5" xfId="20" applyNumberFormat="1" applyFont="1" applyFill="1" applyBorder="1" applyAlignment="1" applyProtection="1">
      <alignment vertical="center" wrapText="1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" fontId="15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" xfId="20" applyNumberFormat="1" applyFont="1" applyFill="1" applyBorder="1" applyAlignment="1" applyProtection="1">
      <alignment vertical="center" wrapText="1"/>
      <protection locked="0"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49" fontId="12" fillId="0" borderId="6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1" fillId="0" borderId="62" xfId="0" applyNumberFormat="1" applyFont="1" applyFill="1" applyBorder="1" applyAlignment="1" applyProtection="1">
      <alignment horizontal="right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164" fontId="11" fillId="0" borderId="63" xfId="20" applyNumberFormat="1" applyFont="1" applyFill="1" applyBorder="1" applyAlignment="1" applyProtection="1">
      <alignment vertical="center" wrapText="1"/>
      <protection locked="0"/>
    </xf>
    <xf numFmtId="1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64" fontId="11" fillId="0" borderId="46" xfId="20" applyNumberFormat="1" applyFont="1" applyFill="1" applyBorder="1" applyAlignment="1" applyProtection="1">
      <alignment vertical="center" wrapText="1"/>
      <protection locked="0"/>
    </xf>
    <xf numFmtId="0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1" fontId="1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9" fillId="0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57" xfId="0" applyNumberFormat="1" applyFont="1" applyFill="1" applyBorder="1" applyAlignment="1" applyProtection="1">
      <alignment vertical="center" wrapText="1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0" borderId="46" xfId="0" applyNumberFormat="1" applyFont="1" applyFill="1" applyBorder="1" applyAlignment="1" applyProtection="1">
      <alignment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5" fillId="0" borderId="65" xfId="0" applyNumberFormat="1" applyFont="1" applyFill="1" applyBorder="1" applyAlignment="1" applyProtection="1">
      <alignment horizontal="right" vertical="center"/>
      <protection locked="0"/>
    </xf>
    <xf numFmtId="0" fontId="15" fillId="0" borderId="45" xfId="0" applyNumberFormat="1" applyFont="1" applyFill="1" applyBorder="1" applyAlignment="1" applyProtection="1">
      <alignment horizontal="centerContinuous" vertical="center"/>
      <protection locked="0"/>
    </xf>
    <xf numFmtId="3" fontId="15" fillId="0" borderId="64" xfId="0" applyNumberFormat="1" applyFont="1" applyFill="1" applyBorder="1" applyAlignment="1" applyProtection="1">
      <alignment horizontal="right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0" borderId="42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12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4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4" fontId="12" fillId="0" borderId="43" xfId="20" applyNumberFormat="1" applyFont="1" applyFill="1" applyBorder="1" applyAlignment="1" applyProtection="1">
      <alignment vertical="center" wrapText="1"/>
      <protection locked="0"/>
    </xf>
    <xf numFmtId="3" fontId="11" fillId="0" borderId="67" xfId="0" applyNumberFormat="1" applyFont="1" applyFill="1" applyBorder="1" applyAlignment="1" applyProtection="1">
      <alignment horizontal="right" vertical="center"/>
      <protection locked="0"/>
    </xf>
    <xf numFmtId="3" fontId="11" fillId="0" borderId="68" xfId="0" applyNumberFormat="1" applyFont="1" applyFill="1" applyBorder="1" applyAlignment="1" applyProtection="1">
      <alignment horizontal="right" vertical="center"/>
      <protection locked="0"/>
    </xf>
    <xf numFmtId="1" fontId="11" fillId="0" borderId="6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49" xfId="0" applyNumberFormat="1" applyFont="1" applyFill="1" applyBorder="1" applyAlignment="1" applyProtection="1">
      <alignment horizontal="center" vertical="center"/>
      <protection locked="0"/>
    </xf>
    <xf numFmtId="3" fontId="19" fillId="0" borderId="60" xfId="0" applyNumberFormat="1" applyFont="1" applyFill="1" applyBorder="1" applyAlignment="1" applyProtection="1">
      <alignment horizontal="right" vertical="center"/>
      <protection locked="0"/>
    </xf>
    <xf numFmtId="3" fontId="7" fillId="0" borderId="62" xfId="0" applyNumberFormat="1" applyFont="1" applyFill="1" applyBorder="1" applyAlignment="1" applyProtection="1">
      <alignment horizontal="right" vertical="center"/>
      <protection locked="0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3" xfId="20" applyNumberFormat="1" applyFont="1" applyFill="1" applyBorder="1" applyAlignment="1" applyProtection="1">
      <alignment vertical="center" wrapText="1"/>
      <protection locked="0"/>
    </xf>
    <xf numFmtId="164" fontId="12" fillId="0" borderId="0" xfId="20" applyNumberFormat="1" applyFont="1" applyFill="1" applyBorder="1" applyAlignment="1" applyProtection="1">
      <alignment vertical="center" wrapText="1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164" fontId="12" fillId="0" borderId="43" xfId="2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5" fillId="0" borderId="73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74" xfId="0" applyNumberFormat="1" applyFont="1" applyFill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12" fillId="0" borderId="44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Border="1" applyAlignment="1">
      <alignment vertical="center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7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164" fontId="12" fillId="0" borderId="72" xfId="20" applyNumberFormat="1" applyFont="1" applyFill="1" applyBorder="1" applyAlignment="1" applyProtection="1">
      <alignment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20" fillId="0" borderId="13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75" xfId="0" applyNumberFormat="1" applyFont="1" applyFill="1" applyBorder="1" applyAlignment="1" applyProtection="1">
      <alignment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horizontal="right" vertical="center"/>
      <protection locked="0"/>
    </xf>
    <xf numFmtId="49" fontId="12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2" xfId="2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57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Border="1" applyAlignment="1">
      <alignment horizontal="centerContinuous" vertical="center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77" xfId="0" applyNumberFormat="1" applyFont="1" applyFill="1" applyBorder="1" applyAlignment="1" applyProtection="1">
      <alignment horizontal="center" vertical="center"/>
      <protection locked="0"/>
    </xf>
    <xf numFmtId="164" fontId="11" fillId="0" borderId="78" xfId="20" applyNumberFormat="1" applyFont="1" applyFill="1" applyBorder="1" applyAlignment="1" applyProtection="1">
      <alignment vertical="center" wrapText="1"/>
      <protection locked="0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12" fillId="0" borderId="33" xfId="20" applyNumberFormat="1" applyFont="1" applyFill="1" applyBorder="1" applyAlignment="1" applyProtection="1">
      <alignment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31" xfId="20" applyNumberFormat="1" applyFont="1" applyFill="1" applyBorder="1" applyAlignment="1" applyProtection="1">
      <alignment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34" xfId="2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Border="1" applyAlignment="1" applyProtection="1">
      <alignment vertical="center" wrapText="1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1" fontId="12" fillId="0" borderId="30" xfId="0" applyNumberFormat="1" applyFont="1" applyFill="1" applyBorder="1" applyAlignment="1" applyProtection="1">
      <alignment horizontal="centerContinuous" vertical="center"/>
      <protection locked="0"/>
    </xf>
    <xf numFmtId="1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5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4" xfId="20" applyNumberFormat="1" applyFont="1" applyFill="1" applyBorder="1" applyAlignment="1" applyProtection="1">
      <alignment vertical="center" wrapText="1"/>
      <protection locked="0"/>
    </xf>
    <xf numFmtId="0" fontId="12" fillId="0" borderId="43" xfId="0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Continuous"/>
    </xf>
    <xf numFmtId="0" fontId="23" fillId="0" borderId="0" xfId="0" applyNumberFormat="1" applyFont="1" applyFill="1" applyBorder="1" applyAlignment="1" applyProtection="1">
      <alignment vertical="top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1" fontId="10" fillId="0" borderId="35" xfId="0" applyNumberFormat="1" applyFont="1" applyFill="1" applyBorder="1" applyAlignment="1" applyProtection="1">
      <alignment horizontal="center" vertical="center" wrapText="1"/>
      <protection/>
    </xf>
    <xf numFmtId="1" fontId="10" fillId="0" borderId="54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 wrapText="1"/>
      <protection/>
    </xf>
    <xf numFmtId="1" fontId="10" fillId="0" borderId="83" xfId="0" applyNumberFormat="1" applyFont="1" applyFill="1" applyBorder="1" applyAlignment="1" applyProtection="1">
      <alignment horizontal="center" vertical="center" wrapText="1"/>
      <protection/>
    </xf>
    <xf numFmtId="1" fontId="10" fillId="0" borderId="6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Alignment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left" vertical="center" wrapText="1"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vertical="center"/>
      <protection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horizontal="right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54" xfId="0" applyNumberFormat="1" applyFont="1" applyFill="1" applyBorder="1" applyAlignment="1" applyProtection="1">
      <alignment horizontal="right" vertical="center"/>
      <protection/>
    </xf>
    <xf numFmtId="3" fontId="3" fillId="0" borderId="63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72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vertical="center"/>
      <protection/>
    </xf>
    <xf numFmtId="3" fontId="3" fillId="0" borderId="63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7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horizontal="right" vertical="center"/>
      <protection/>
    </xf>
    <xf numFmtId="3" fontId="11" fillId="0" borderId="72" xfId="0" applyNumberFormat="1" applyFont="1" applyFill="1" applyBorder="1" applyAlignment="1" applyProtection="1">
      <alignment horizontal="right" vertical="center"/>
      <protection/>
    </xf>
    <xf numFmtId="3" fontId="11" fillId="0" borderId="72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vertical="center"/>
      <protection/>
    </xf>
    <xf numFmtId="3" fontId="11" fillId="0" borderId="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83" xfId="0" applyNumberFormat="1" applyFont="1" applyFill="1" applyBorder="1" applyAlignment="1" applyProtection="1">
      <alignment vertical="center"/>
      <protection/>
    </xf>
    <xf numFmtId="3" fontId="3" fillId="0" borderId="43" xfId="0" applyNumberFormat="1" applyFont="1" applyFill="1" applyBorder="1" applyAlignment="1" applyProtection="1">
      <alignment vertical="center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vertical="center" wrapText="1"/>
      <protection/>
    </xf>
    <xf numFmtId="0" fontId="22" fillId="0" borderId="3" xfId="0" applyFont="1" applyBorder="1" applyAlignment="1">
      <alignment wrapText="1"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2" xfId="0" applyFont="1" applyBorder="1" applyAlignment="1">
      <alignment wrapText="1"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vertical="center"/>
      <protection/>
    </xf>
    <xf numFmtId="3" fontId="3" fillId="0" borderId="43" xfId="0" applyNumberFormat="1" applyFont="1" applyFill="1" applyBorder="1" applyAlignment="1" applyProtection="1">
      <alignment horizontal="right" vertical="center"/>
      <protection/>
    </xf>
    <xf numFmtId="3" fontId="3" fillId="0" borderId="85" xfId="0" applyNumberFormat="1" applyFont="1" applyFill="1" applyBorder="1" applyAlignment="1" applyProtection="1">
      <alignment horizontal="righ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vertical="center" wrapText="1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22" fillId="0" borderId="55" xfId="0" applyNumberFormat="1" applyFont="1" applyFill="1" applyBorder="1" applyAlignment="1" applyProtection="1">
      <alignment horizontal="right" vertical="center"/>
      <protection/>
    </xf>
    <xf numFmtId="0" fontId="22" fillId="0" borderId="3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164" fontId="3" fillId="0" borderId="35" xfId="20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55" xfId="0" applyNumberFormat="1" applyFont="1" applyFill="1" applyBorder="1" applyAlignment="1" applyProtection="1">
      <alignment horizontal="right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vertical="center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3" fontId="11" fillId="0" borderId="63" xfId="0" applyNumberFormat="1" applyFont="1" applyFill="1" applyBorder="1" applyAlignment="1" applyProtection="1">
      <alignment horizontal="right" vertical="center"/>
      <protection/>
    </xf>
    <xf numFmtId="3" fontId="11" fillId="0" borderId="35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3" xfId="0" applyFont="1" applyBorder="1" applyAlignment="1">
      <alignment vertical="center" wrapText="1"/>
    </xf>
    <xf numFmtId="3" fontId="22" fillId="0" borderId="35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2" fillId="0" borderId="45" xfId="0" applyNumberFormat="1" applyFont="1" applyFill="1" applyBorder="1" applyAlignment="1" applyProtection="1">
      <alignment horizontal="center" vertical="center"/>
      <protection/>
    </xf>
    <xf numFmtId="49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Font="1" applyBorder="1" applyAlignment="1">
      <alignment vertical="center" wrapText="1"/>
    </xf>
    <xf numFmtId="3" fontId="22" fillId="0" borderId="35" xfId="0" applyNumberFormat="1" applyFont="1" applyBorder="1" applyAlignment="1">
      <alignment horizontal="right"/>
    </xf>
    <xf numFmtId="49" fontId="22" fillId="0" borderId="3" xfId="0" applyNumberFormat="1" applyFont="1" applyBorder="1" applyAlignment="1">
      <alignment vertical="center" wrapText="1"/>
    </xf>
    <xf numFmtId="3" fontId="22" fillId="0" borderId="42" xfId="0" applyNumberFormat="1" applyFont="1" applyBorder="1" applyAlignment="1">
      <alignment horizontal="right"/>
    </xf>
    <xf numFmtId="3" fontId="22" fillId="0" borderId="43" xfId="0" applyNumberFormat="1" applyFont="1" applyBorder="1" applyAlignment="1">
      <alignment horizontal="right"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/>
    </xf>
    <xf numFmtId="0" fontId="11" fillId="0" borderId="42" xfId="0" applyNumberFormat="1" applyFont="1" applyFill="1" applyBorder="1" applyAlignment="1" applyProtection="1">
      <alignment vertical="center"/>
      <protection/>
    </xf>
    <xf numFmtId="0" fontId="11" fillId="0" borderId="57" xfId="0" applyNumberFormat="1" applyFont="1" applyFill="1" applyBorder="1" applyAlignment="1" applyProtection="1">
      <alignment vertical="center" wrapText="1"/>
      <protection/>
    </xf>
    <xf numFmtId="3" fontId="11" fillId="0" borderId="42" xfId="0" applyNumberFormat="1" applyFont="1" applyFill="1" applyBorder="1" applyAlignment="1" applyProtection="1">
      <alignment horizontal="right" vertical="center"/>
      <protection/>
    </xf>
    <xf numFmtId="3" fontId="11" fillId="0" borderId="66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49" fontId="22" fillId="0" borderId="43" xfId="0" applyNumberFormat="1" applyFont="1" applyFill="1" applyBorder="1" applyAlignment="1" applyProtection="1">
      <alignment vertical="center" wrapText="1"/>
      <protection/>
    </xf>
    <xf numFmtId="3" fontId="22" fillId="0" borderId="85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3" fontId="3" fillId="0" borderId="66" xfId="0" applyNumberFormat="1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 applyProtection="1">
      <alignment vertical="center"/>
      <protection/>
    </xf>
    <xf numFmtId="3" fontId="3" fillId="0" borderId="40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vertical="center" wrapText="1"/>
      <protection/>
    </xf>
    <xf numFmtId="0" fontId="22" fillId="0" borderId="34" xfId="0" applyNumberFormat="1" applyFont="1" applyFill="1" applyBorder="1" applyAlignment="1" applyProtection="1">
      <alignment wrapText="1"/>
      <protection/>
    </xf>
    <xf numFmtId="3" fontId="22" fillId="0" borderId="3" xfId="0" applyNumberFormat="1" applyFont="1" applyFill="1" applyBorder="1" applyAlignment="1" applyProtection="1">
      <alignment horizontal="right" vertical="center"/>
      <protection/>
    </xf>
    <xf numFmtId="3" fontId="22" fillId="0" borderId="43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2" xfId="0" applyNumberFormat="1" applyFont="1" applyBorder="1" applyAlignment="1">
      <alignment horizontal="right" vertical="center"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11" fillId="0" borderId="33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3" fontId="22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vertical="center" wrapText="1"/>
    </xf>
    <xf numFmtId="3" fontId="14" fillId="0" borderId="3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 applyProtection="1">
      <alignment vertical="center" wrapText="1"/>
      <protection/>
    </xf>
    <xf numFmtId="3" fontId="3" fillId="0" borderId="5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8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left" vertical="center" wrapText="1"/>
    </xf>
    <xf numFmtId="3" fontId="14" fillId="0" borderId="72" xfId="0" applyNumberFormat="1" applyFont="1" applyBorder="1" applyAlignment="1">
      <alignment vertical="center" wrapText="1"/>
    </xf>
    <xf numFmtId="3" fontId="14" fillId="0" borderId="90" xfId="0" applyNumberFormat="1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36" xfId="0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11" fillId="0" borderId="89" xfId="0" applyNumberFormat="1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4" fillId="0" borderId="72" xfId="0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72" xfId="0" applyNumberFormat="1" applyFont="1" applyBorder="1" applyAlignment="1">
      <alignment vertical="center" wrapText="1"/>
    </xf>
    <xf numFmtId="3" fontId="3" fillId="0" borderId="9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72" xfId="0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left" vertical="center" wrapText="1"/>
    </xf>
    <xf numFmtId="3" fontId="14" fillId="0" borderId="92" xfId="0" applyNumberFormat="1" applyFont="1" applyBorder="1" applyAlignment="1">
      <alignment vertical="center" wrapText="1"/>
    </xf>
    <xf numFmtId="3" fontId="14" fillId="0" borderId="93" xfId="0" applyNumberFormat="1" applyFont="1" applyBorder="1" applyAlignment="1">
      <alignment vertical="center" wrapText="1"/>
    </xf>
    <xf numFmtId="0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>
      <alignment horizontal="center" vertical="center" wrapText="1"/>
    </xf>
    <xf numFmtId="3" fontId="13" fillId="0" borderId="9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73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9916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73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9916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73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9916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34">
      <selection activeCell="B59" sqref="B59"/>
    </sheetView>
  </sheetViews>
  <sheetFormatPr defaultColWidth="9.00390625" defaultRowHeight="12.75"/>
  <cols>
    <col min="1" max="1" width="6.875" style="15" customWidth="1"/>
    <col min="2" max="2" width="37.625" style="15" customWidth="1"/>
    <col min="3" max="3" width="5.375" style="15" customWidth="1"/>
    <col min="4" max="6" width="14.625" style="15" customWidth="1"/>
    <col min="7" max="7" width="10.00390625" style="15" customWidth="1"/>
    <col min="8" max="8" width="13.875" style="15" customWidth="1"/>
    <col min="9" max="9" width="14.375" style="15" customWidth="1"/>
    <col min="10" max="16384" width="10.00390625" style="15" customWidth="1"/>
  </cols>
  <sheetData>
    <row r="1" spans="4:5" ht="12" customHeight="1">
      <c r="D1" s="1"/>
      <c r="E1" s="1" t="s">
        <v>22</v>
      </c>
    </row>
    <row r="2" spans="1:5" ht="12" customHeight="1">
      <c r="A2" s="16"/>
      <c r="B2" s="17"/>
      <c r="C2" s="18"/>
      <c r="D2" s="34"/>
      <c r="E2" s="34" t="s">
        <v>277</v>
      </c>
    </row>
    <row r="3" spans="1:5" ht="12" customHeight="1">
      <c r="A3" s="16"/>
      <c r="B3" s="17"/>
      <c r="C3" s="18"/>
      <c r="D3" s="34"/>
      <c r="E3" s="34" t="s">
        <v>21</v>
      </c>
    </row>
    <row r="4" spans="1:5" ht="12" customHeight="1">
      <c r="A4" s="16"/>
      <c r="B4" s="17"/>
      <c r="C4" s="18"/>
      <c r="D4" s="34"/>
      <c r="E4" s="34" t="s">
        <v>158</v>
      </c>
    </row>
    <row r="5" spans="1:5" ht="4.5" customHeight="1">
      <c r="A5" s="16"/>
      <c r="B5" s="17"/>
      <c r="C5" s="18"/>
      <c r="D5" s="18"/>
      <c r="E5" s="18"/>
    </row>
    <row r="6" spans="1:6" s="3" customFormat="1" ht="33.75" customHeight="1">
      <c r="A6" s="5" t="s">
        <v>33</v>
      </c>
      <c r="B6" s="6"/>
      <c r="C6" s="4"/>
      <c r="D6" s="4"/>
      <c r="E6" s="4"/>
      <c r="F6" s="19"/>
    </row>
    <row r="7" spans="1:6" s="3" customFormat="1" ht="11.25" customHeight="1" thickBot="1">
      <c r="A7" s="5"/>
      <c r="B7" s="6"/>
      <c r="C7" s="4"/>
      <c r="D7" s="4"/>
      <c r="E7" s="4"/>
      <c r="F7" s="20" t="s">
        <v>0</v>
      </c>
    </row>
    <row r="8" spans="1:6" s="22" customFormat="1" ht="21" customHeight="1">
      <c r="A8" s="21" t="s">
        <v>1</v>
      </c>
      <c r="B8" s="580" t="s">
        <v>2</v>
      </c>
      <c r="C8" s="7" t="s">
        <v>3</v>
      </c>
      <c r="D8" s="46" t="s">
        <v>4</v>
      </c>
      <c r="E8" s="48" t="s">
        <v>5</v>
      </c>
      <c r="F8" s="48"/>
    </row>
    <row r="9" spans="1:6" s="22" customFormat="1" ht="12" customHeight="1">
      <c r="A9" s="23" t="s">
        <v>6</v>
      </c>
      <c r="B9" s="581"/>
      <c r="C9" s="88" t="s">
        <v>7</v>
      </c>
      <c r="D9" s="35" t="s">
        <v>11</v>
      </c>
      <c r="E9" s="53" t="s">
        <v>15</v>
      </c>
      <c r="F9" s="11" t="s">
        <v>8</v>
      </c>
    </row>
    <row r="10" spans="1:6" s="24" customFormat="1" ht="12.75" customHeight="1" thickBot="1">
      <c r="A10" s="9">
        <v>1</v>
      </c>
      <c r="B10" s="33">
        <v>2</v>
      </c>
      <c r="C10" s="10">
        <v>3</v>
      </c>
      <c r="D10" s="36">
        <v>4</v>
      </c>
      <c r="E10" s="54">
        <v>5</v>
      </c>
      <c r="F10" s="12">
        <v>6</v>
      </c>
    </row>
    <row r="11" spans="1:8" s="25" customFormat="1" ht="13.5" customHeight="1" thickBot="1" thickTop="1">
      <c r="A11" s="124">
        <v>600</v>
      </c>
      <c r="B11" s="116" t="s">
        <v>14</v>
      </c>
      <c r="C11" s="63" t="s">
        <v>19</v>
      </c>
      <c r="D11" s="38"/>
      <c r="E11" s="55">
        <f>E12+E19</f>
        <v>1560000</v>
      </c>
      <c r="F11" s="14">
        <f>SUM(F12+F19)</f>
        <v>500000</v>
      </c>
      <c r="H11" s="26"/>
    </row>
    <row r="12" spans="1:6" s="25" customFormat="1" ht="14.25" customHeight="1" thickTop="1">
      <c r="A12" s="94">
        <v>60016</v>
      </c>
      <c r="B12" s="118" t="s">
        <v>42</v>
      </c>
      <c r="C12" s="113"/>
      <c r="D12" s="42"/>
      <c r="E12" s="226">
        <f>SUM(E13)</f>
        <v>1380000</v>
      </c>
      <c r="F12" s="227"/>
    </row>
    <row r="13" spans="1:6" s="25" customFormat="1" ht="13.5" customHeight="1">
      <c r="A13" s="62">
        <v>6050</v>
      </c>
      <c r="B13" s="119" t="s">
        <v>43</v>
      </c>
      <c r="C13" s="49"/>
      <c r="D13" s="40"/>
      <c r="E13" s="66">
        <f>SUM(E14:E18)</f>
        <v>1380000</v>
      </c>
      <c r="F13" s="13"/>
    </row>
    <row r="14" spans="1:6" s="25" customFormat="1" ht="12" customHeight="1">
      <c r="A14" s="64"/>
      <c r="B14" s="197" t="s">
        <v>82</v>
      </c>
      <c r="C14" s="49"/>
      <c r="D14" s="40"/>
      <c r="E14" s="92">
        <v>90000</v>
      </c>
      <c r="F14" s="13"/>
    </row>
    <row r="15" spans="1:6" s="25" customFormat="1" ht="12" customHeight="1">
      <c r="A15" s="64"/>
      <c r="B15" s="197" t="s">
        <v>83</v>
      </c>
      <c r="C15" s="49"/>
      <c r="D15" s="40"/>
      <c r="E15" s="92">
        <v>390000</v>
      </c>
      <c r="F15" s="13"/>
    </row>
    <row r="16" spans="1:6" s="61" customFormat="1" ht="12" customHeight="1">
      <c r="A16" s="109"/>
      <c r="B16" s="222" t="s">
        <v>105</v>
      </c>
      <c r="C16" s="59"/>
      <c r="D16" s="91"/>
      <c r="E16" s="92">
        <v>400000</v>
      </c>
      <c r="F16" s="60"/>
    </row>
    <row r="17" spans="1:6" s="61" customFormat="1" ht="12" customHeight="1">
      <c r="A17" s="109"/>
      <c r="B17" s="224" t="s">
        <v>115</v>
      </c>
      <c r="C17" s="59"/>
      <c r="D17" s="91"/>
      <c r="E17" s="92">
        <v>400000</v>
      </c>
      <c r="F17" s="60"/>
    </row>
    <row r="18" spans="1:6" s="61" customFormat="1" ht="12" customHeight="1">
      <c r="A18" s="109"/>
      <c r="B18" s="224" t="s">
        <v>116</v>
      </c>
      <c r="C18" s="59"/>
      <c r="D18" s="91"/>
      <c r="E18" s="92">
        <v>100000</v>
      </c>
      <c r="F18" s="60"/>
    </row>
    <row r="19" spans="1:6" s="25" customFormat="1" ht="15" customHeight="1">
      <c r="A19" s="81">
        <v>60017</v>
      </c>
      <c r="B19" s="117" t="s">
        <v>44</v>
      </c>
      <c r="C19" s="72"/>
      <c r="D19" s="42"/>
      <c r="E19" s="56">
        <f>SUM(E21:E21)</f>
        <v>180000</v>
      </c>
      <c r="F19" s="27">
        <f>SUM(F20:F21)</f>
        <v>500000</v>
      </c>
    </row>
    <row r="20" spans="1:6" s="25" customFormat="1" ht="14.25" customHeight="1">
      <c r="A20" s="62">
        <v>4270</v>
      </c>
      <c r="B20" s="240" t="s">
        <v>81</v>
      </c>
      <c r="C20" s="49"/>
      <c r="D20" s="40"/>
      <c r="E20" s="57"/>
      <c r="F20" s="13">
        <v>500000</v>
      </c>
    </row>
    <row r="21" spans="1:6" s="25" customFormat="1" ht="16.5" customHeight="1">
      <c r="A21" s="64">
        <v>6050</v>
      </c>
      <c r="B21" s="119" t="s">
        <v>43</v>
      </c>
      <c r="C21" s="73"/>
      <c r="D21" s="186"/>
      <c r="E21" s="57">
        <f>SUM(E22:E24)</f>
        <v>180000</v>
      </c>
      <c r="F21" s="166"/>
    </row>
    <row r="22" spans="1:6" s="25" customFormat="1" ht="12.75" customHeight="1">
      <c r="A22" s="64"/>
      <c r="B22" s="197" t="s">
        <v>84</v>
      </c>
      <c r="C22" s="49"/>
      <c r="D22" s="40"/>
      <c r="E22" s="92">
        <v>40000</v>
      </c>
      <c r="F22" s="13"/>
    </row>
    <row r="23" spans="1:6" s="25" customFormat="1" ht="25.5" customHeight="1">
      <c r="A23" s="64"/>
      <c r="B23" s="236" t="s">
        <v>117</v>
      </c>
      <c r="C23" s="59"/>
      <c r="D23" s="40"/>
      <c r="E23" s="92">
        <v>100000</v>
      </c>
      <c r="F23" s="13"/>
    </row>
    <row r="24" spans="1:6" s="25" customFormat="1" ht="13.5" customHeight="1" thickBot="1">
      <c r="A24" s="64"/>
      <c r="B24" s="237" t="s">
        <v>166</v>
      </c>
      <c r="C24" s="59"/>
      <c r="D24" s="40"/>
      <c r="E24" s="92">
        <v>40000</v>
      </c>
      <c r="F24" s="13"/>
    </row>
    <row r="25" spans="1:8" s="25" customFormat="1" ht="16.5" customHeight="1" thickBot="1" thickTop="1">
      <c r="A25" s="124">
        <v>700</v>
      </c>
      <c r="B25" s="116" t="s">
        <v>52</v>
      </c>
      <c r="C25" s="63"/>
      <c r="D25" s="38"/>
      <c r="E25" s="55">
        <f>E26+E28+E30</f>
        <v>1009130</v>
      </c>
      <c r="F25" s="14">
        <f>F28+F30+F26</f>
        <v>2450000</v>
      </c>
      <c r="H25" s="26"/>
    </row>
    <row r="26" spans="1:8" s="25" customFormat="1" ht="15" customHeight="1" thickTop="1">
      <c r="A26" s="81">
        <v>70001</v>
      </c>
      <c r="B26" s="221" t="s">
        <v>103</v>
      </c>
      <c r="C26" s="103" t="s">
        <v>19</v>
      </c>
      <c r="D26" s="159"/>
      <c r="E26" s="182"/>
      <c r="F26" s="39">
        <f>SUM(F27)</f>
        <v>400000</v>
      </c>
      <c r="H26" s="26"/>
    </row>
    <row r="27" spans="1:8" s="25" customFormat="1" ht="48.75" customHeight="1">
      <c r="A27" s="115">
        <v>6210</v>
      </c>
      <c r="B27" s="220" t="s">
        <v>104</v>
      </c>
      <c r="C27" s="73"/>
      <c r="D27" s="186"/>
      <c r="E27" s="187"/>
      <c r="F27" s="13">
        <v>400000</v>
      </c>
      <c r="H27" s="26"/>
    </row>
    <row r="28" spans="1:6" s="25" customFormat="1" ht="14.25" customHeight="1">
      <c r="A28" s="81">
        <v>70005</v>
      </c>
      <c r="B28" s="117" t="s">
        <v>54</v>
      </c>
      <c r="C28" s="72" t="s">
        <v>53</v>
      </c>
      <c r="D28" s="42"/>
      <c r="E28" s="56">
        <f>SUM(E29)</f>
        <v>1009130</v>
      </c>
      <c r="F28" s="27"/>
    </row>
    <row r="29" spans="1:6" s="25" customFormat="1" ht="30.75" customHeight="1">
      <c r="A29" s="58" t="s">
        <v>56</v>
      </c>
      <c r="B29" s="120" t="s">
        <v>57</v>
      </c>
      <c r="C29" s="49"/>
      <c r="D29" s="40"/>
      <c r="E29" s="57">
        <f>1358480+30000+70000-811000-80-200000+62000+500000-270</f>
        <v>1009130</v>
      </c>
      <c r="F29" s="13"/>
    </row>
    <row r="30" spans="1:6" s="25" customFormat="1" ht="15.75" customHeight="1">
      <c r="A30" s="81">
        <v>70095</v>
      </c>
      <c r="B30" s="117" t="s">
        <v>12</v>
      </c>
      <c r="C30" s="72" t="s">
        <v>19</v>
      </c>
      <c r="D30" s="42"/>
      <c r="E30" s="56"/>
      <c r="F30" s="27">
        <f>SUM(F31)</f>
        <v>2050000</v>
      </c>
    </row>
    <row r="31" spans="1:6" s="25" customFormat="1" ht="41.25" customHeight="1" thickBot="1">
      <c r="A31" s="62">
        <v>6050</v>
      </c>
      <c r="B31" s="119" t="s">
        <v>85</v>
      </c>
      <c r="C31" s="49"/>
      <c r="D31" s="40"/>
      <c r="E31" s="57"/>
      <c r="F31" s="13">
        <v>2050000</v>
      </c>
    </row>
    <row r="32" spans="1:8" s="25" customFormat="1" ht="15.75" customHeight="1" thickBot="1" thickTop="1">
      <c r="A32" s="124">
        <v>750</v>
      </c>
      <c r="B32" s="116" t="s">
        <v>63</v>
      </c>
      <c r="C32" s="63" t="s">
        <v>159</v>
      </c>
      <c r="D32" s="38"/>
      <c r="E32" s="55"/>
      <c r="F32" s="14">
        <f>SUM(F33)</f>
        <v>250000</v>
      </c>
      <c r="H32" s="26"/>
    </row>
    <row r="33" spans="1:6" s="25" customFormat="1" ht="16.5" customHeight="1" thickTop="1">
      <c r="A33" s="81">
        <v>75023</v>
      </c>
      <c r="B33" s="117" t="s">
        <v>64</v>
      </c>
      <c r="C33" s="72"/>
      <c r="D33" s="42"/>
      <c r="E33" s="56"/>
      <c r="F33" s="27">
        <f>SUM(F34)</f>
        <v>250000</v>
      </c>
    </row>
    <row r="34" spans="1:6" s="25" customFormat="1" ht="15" customHeight="1" thickBot="1">
      <c r="A34" s="62">
        <v>6050</v>
      </c>
      <c r="B34" s="119" t="s">
        <v>37</v>
      </c>
      <c r="C34" s="73"/>
      <c r="D34" s="40"/>
      <c r="E34" s="57"/>
      <c r="F34" s="13">
        <v>250000</v>
      </c>
    </row>
    <row r="35" spans="1:6" s="25" customFormat="1" ht="31.5" customHeight="1" thickBot="1" thickTop="1">
      <c r="A35" s="96">
        <v>754</v>
      </c>
      <c r="B35" s="97" t="s">
        <v>106</v>
      </c>
      <c r="C35" s="63" t="s">
        <v>111</v>
      </c>
      <c r="D35" s="179"/>
      <c r="E35" s="55">
        <f>SUM(E36)</f>
        <v>100000</v>
      </c>
      <c r="F35" s="14">
        <f>SUM(F36)</f>
        <v>100000</v>
      </c>
    </row>
    <row r="36" spans="1:6" s="25" customFormat="1" ht="14.25" customHeight="1" thickTop="1">
      <c r="A36" s="223" t="s">
        <v>109</v>
      </c>
      <c r="B36" s="98" t="s">
        <v>12</v>
      </c>
      <c r="C36" s="103"/>
      <c r="D36" s="181"/>
      <c r="E36" s="182">
        <f>SUM(E37)</f>
        <v>100000</v>
      </c>
      <c r="F36" s="39">
        <f>SUM(F37)</f>
        <v>100000</v>
      </c>
    </row>
    <row r="37" spans="1:6" s="25" customFormat="1" ht="13.5" customHeight="1">
      <c r="A37" s="95">
        <v>6050</v>
      </c>
      <c r="B37" s="225" t="s">
        <v>37</v>
      </c>
      <c r="C37" s="233"/>
      <c r="D37" s="65"/>
      <c r="E37" s="66">
        <f>SUM(E38:E39)</f>
        <v>100000</v>
      </c>
      <c r="F37" s="67">
        <f>SUM(F38:F39)</f>
        <v>100000</v>
      </c>
    </row>
    <row r="38" spans="1:6" s="61" customFormat="1" ht="25.5" customHeight="1">
      <c r="A38" s="218"/>
      <c r="B38" s="224" t="s">
        <v>107</v>
      </c>
      <c r="C38" s="205"/>
      <c r="D38" s="91"/>
      <c r="E38" s="92">
        <v>100000</v>
      </c>
      <c r="F38" s="60"/>
    </row>
    <row r="39" spans="1:6" s="61" customFormat="1" ht="24.75" customHeight="1" thickBot="1">
      <c r="A39" s="218"/>
      <c r="B39" s="224" t="s">
        <v>108</v>
      </c>
      <c r="C39" s="59"/>
      <c r="D39" s="91"/>
      <c r="E39" s="92"/>
      <c r="F39" s="60">
        <v>100000</v>
      </c>
    </row>
    <row r="40" spans="1:6" s="61" customFormat="1" ht="61.5" customHeight="1" thickBot="1" thickTop="1">
      <c r="A40" s="323">
        <v>756</v>
      </c>
      <c r="B40" s="324" t="s">
        <v>122</v>
      </c>
      <c r="C40" s="325"/>
      <c r="D40" s="38">
        <f>SUM(D41)</f>
        <v>811080</v>
      </c>
      <c r="E40" s="309"/>
      <c r="F40" s="310"/>
    </row>
    <row r="41" spans="1:6" s="61" customFormat="1" ht="13.5" customHeight="1" thickTop="1">
      <c r="A41" s="241">
        <v>75624</v>
      </c>
      <c r="B41" s="243" t="s">
        <v>123</v>
      </c>
      <c r="C41" s="99"/>
      <c r="D41" s="159">
        <f>SUM(D42)</f>
        <v>811080</v>
      </c>
      <c r="E41" s="232"/>
      <c r="F41" s="244"/>
    </row>
    <row r="42" spans="1:6" s="61" customFormat="1" ht="15.75" customHeight="1">
      <c r="A42" s="329" t="s">
        <v>124</v>
      </c>
      <c r="B42" s="316" t="s">
        <v>161</v>
      </c>
      <c r="C42" s="330"/>
      <c r="D42" s="317">
        <v>811080</v>
      </c>
      <c r="E42" s="331"/>
      <c r="F42" s="332"/>
    </row>
    <row r="43" spans="1:6" s="61" customFormat="1" ht="15" customHeight="1" thickBot="1">
      <c r="A43" s="326">
        <v>758</v>
      </c>
      <c r="B43" s="327" t="s">
        <v>125</v>
      </c>
      <c r="C43" s="328"/>
      <c r="D43" s="301">
        <f>SUM(D44)</f>
        <v>3200</v>
      </c>
      <c r="E43" s="110"/>
      <c r="F43" s="302"/>
    </row>
    <row r="44" spans="1:6" s="61" customFormat="1" ht="15" customHeight="1" thickTop="1">
      <c r="A44" s="270">
        <v>75814</v>
      </c>
      <c r="B44" s="75" t="s">
        <v>126</v>
      </c>
      <c r="C44" s="311"/>
      <c r="D44" s="159">
        <f>SUM(D45:D46)</f>
        <v>3200</v>
      </c>
      <c r="E44" s="232"/>
      <c r="F44" s="244"/>
    </row>
    <row r="45" spans="1:6" s="61" customFormat="1" ht="15.75" customHeight="1">
      <c r="A45" s="58" t="s">
        <v>31</v>
      </c>
      <c r="B45" s="50" t="s">
        <v>28</v>
      </c>
      <c r="C45" s="59"/>
      <c r="D45" s="40">
        <v>3000</v>
      </c>
      <c r="E45" s="92"/>
      <c r="F45" s="60"/>
    </row>
    <row r="46" spans="1:6" s="61" customFormat="1" ht="15.75" customHeight="1" thickBot="1">
      <c r="A46" s="276" t="s">
        <v>58</v>
      </c>
      <c r="B46" s="277" t="s">
        <v>59</v>
      </c>
      <c r="C46" s="59"/>
      <c r="D46" s="40">
        <v>200</v>
      </c>
      <c r="E46" s="92"/>
      <c r="F46" s="60"/>
    </row>
    <row r="47" spans="1:8" s="25" customFormat="1" ht="15" customHeight="1" thickBot="1" thickTop="1">
      <c r="A47" s="124">
        <v>801</v>
      </c>
      <c r="B47" s="116" t="s">
        <v>16</v>
      </c>
      <c r="C47" s="63" t="s">
        <v>13</v>
      </c>
      <c r="D47" s="38">
        <f>D48+D56+D59</f>
        <v>64305</v>
      </c>
      <c r="E47" s="55"/>
      <c r="F47" s="14">
        <f>F56+F48+F59+F62</f>
        <v>917505</v>
      </c>
      <c r="H47" s="26"/>
    </row>
    <row r="48" spans="1:8" s="51" customFormat="1" ht="13.5" customHeight="1" thickTop="1">
      <c r="A48" s="312">
        <v>80101</v>
      </c>
      <c r="B48" s="189" t="s">
        <v>162</v>
      </c>
      <c r="C48" s="103"/>
      <c r="D48" s="159">
        <f>SUM(D49:D51)</f>
        <v>64000</v>
      </c>
      <c r="E48" s="182"/>
      <c r="F48" s="39">
        <f>SUM(F49:F55)</f>
        <v>39300</v>
      </c>
      <c r="H48" s="313"/>
    </row>
    <row r="49" spans="1:8" s="25" customFormat="1" ht="78" customHeight="1">
      <c r="A49" s="276" t="s">
        <v>128</v>
      </c>
      <c r="B49" s="168" t="s">
        <v>129</v>
      </c>
      <c r="C49" s="73"/>
      <c r="D49" s="40">
        <v>60000</v>
      </c>
      <c r="E49" s="57"/>
      <c r="F49" s="13"/>
      <c r="H49" s="26"/>
    </row>
    <row r="50" spans="1:8" s="25" customFormat="1" ht="13.5" customHeight="1">
      <c r="A50" s="276" t="s">
        <v>29</v>
      </c>
      <c r="B50" s="277" t="s">
        <v>30</v>
      </c>
      <c r="C50" s="73"/>
      <c r="D50" s="40">
        <v>3000</v>
      </c>
      <c r="E50" s="57"/>
      <c r="F50" s="13"/>
      <c r="H50" s="26"/>
    </row>
    <row r="51" spans="1:8" s="25" customFormat="1" ht="13.5" customHeight="1">
      <c r="A51" s="276" t="s">
        <v>163</v>
      </c>
      <c r="B51" s="277" t="s">
        <v>165</v>
      </c>
      <c r="C51" s="73"/>
      <c r="D51" s="40">
        <v>1000</v>
      </c>
      <c r="E51" s="57"/>
      <c r="F51" s="13"/>
      <c r="H51" s="26"/>
    </row>
    <row r="52" spans="1:8" s="25" customFormat="1" ht="13.5" customHeight="1">
      <c r="A52" s="314">
        <v>4210</v>
      </c>
      <c r="B52" s="50" t="s">
        <v>18</v>
      </c>
      <c r="C52" s="49"/>
      <c r="D52" s="40"/>
      <c r="E52" s="57"/>
      <c r="F52" s="13">
        <v>8500</v>
      </c>
      <c r="H52" s="26"/>
    </row>
    <row r="53" spans="1:8" s="25" customFormat="1" ht="13.5" customHeight="1">
      <c r="A53" s="314">
        <v>4270</v>
      </c>
      <c r="B53" s="50" t="s">
        <v>27</v>
      </c>
      <c r="C53" s="49"/>
      <c r="D53" s="40"/>
      <c r="E53" s="57"/>
      <c r="F53" s="13">
        <v>16800</v>
      </c>
      <c r="H53" s="26"/>
    </row>
    <row r="54" spans="1:8" s="25" customFormat="1" ht="13.5" customHeight="1">
      <c r="A54" s="314">
        <v>4300</v>
      </c>
      <c r="B54" s="50" t="s">
        <v>9</v>
      </c>
      <c r="C54" s="49"/>
      <c r="D54" s="40"/>
      <c r="E54" s="57"/>
      <c r="F54" s="13">
        <v>4000</v>
      </c>
      <c r="H54" s="26"/>
    </row>
    <row r="55" spans="1:8" s="25" customFormat="1" ht="13.5" customHeight="1">
      <c r="A55" s="115">
        <v>6050</v>
      </c>
      <c r="B55" s="127" t="s">
        <v>37</v>
      </c>
      <c r="C55" s="49"/>
      <c r="D55" s="40"/>
      <c r="E55" s="57"/>
      <c r="F55" s="13">
        <v>10000</v>
      </c>
      <c r="H55" s="26"/>
    </row>
    <row r="56" spans="1:6" s="25" customFormat="1" ht="14.25" customHeight="1">
      <c r="A56" s="183" t="s">
        <v>78</v>
      </c>
      <c r="B56" s="184" t="s">
        <v>79</v>
      </c>
      <c r="C56" s="72"/>
      <c r="D56" s="42"/>
      <c r="E56" s="56"/>
      <c r="F56" s="27">
        <f>SUM(F57:F58)</f>
        <v>850000</v>
      </c>
    </row>
    <row r="57" spans="1:6" s="25" customFormat="1" ht="28.5" customHeight="1">
      <c r="A57" s="64">
        <v>2510</v>
      </c>
      <c r="B57" s="50" t="s">
        <v>80</v>
      </c>
      <c r="C57" s="90"/>
      <c r="D57" s="65"/>
      <c r="E57" s="66"/>
      <c r="F57" s="67">
        <f>690000</f>
        <v>690000</v>
      </c>
    </row>
    <row r="58" spans="1:6" s="25" customFormat="1" ht="28.5" customHeight="1">
      <c r="A58" s="64">
        <v>2510</v>
      </c>
      <c r="B58" s="50" t="s">
        <v>176</v>
      </c>
      <c r="C58" s="112"/>
      <c r="D58" s="40"/>
      <c r="E58" s="57"/>
      <c r="F58" s="13">
        <v>160000</v>
      </c>
    </row>
    <row r="59" spans="1:6" s="25" customFormat="1" ht="14.25" customHeight="1">
      <c r="A59" s="319">
        <v>80110</v>
      </c>
      <c r="B59" s="320" t="s">
        <v>164</v>
      </c>
      <c r="C59" s="321"/>
      <c r="D59" s="42">
        <f>SUM(D60)</f>
        <v>305</v>
      </c>
      <c r="E59" s="56"/>
      <c r="F59" s="27">
        <f>SUM(F60:F61)</f>
        <v>11100</v>
      </c>
    </row>
    <row r="60" spans="1:6" s="25" customFormat="1" ht="14.25" customHeight="1">
      <c r="A60" s="276" t="s">
        <v>163</v>
      </c>
      <c r="B60" s="277" t="s">
        <v>165</v>
      </c>
      <c r="C60" s="112"/>
      <c r="D60" s="40">
        <v>305</v>
      </c>
      <c r="E60" s="57"/>
      <c r="F60" s="13"/>
    </row>
    <row r="61" spans="1:6" s="25" customFormat="1" ht="14.25" customHeight="1">
      <c r="A61" s="314">
        <v>4270</v>
      </c>
      <c r="B61" s="50" t="s">
        <v>27</v>
      </c>
      <c r="C61" s="112"/>
      <c r="D61" s="40"/>
      <c r="E61" s="57"/>
      <c r="F61" s="13">
        <v>11100</v>
      </c>
    </row>
    <row r="62" spans="1:6" s="25" customFormat="1" ht="15" customHeight="1">
      <c r="A62" s="319">
        <v>80195</v>
      </c>
      <c r="B62" s="320" t="s">
        <v>12</v>
      </c>
      <c r="C62" s="321"/>
      <c r="D62" s="42"/>
      <c r="E62" s="56"/>
      <c r="F62" s="27">
        <f>SUM(F63)</f>
        <v>17105</v>
      </c>
    </row>
    <row r="63" spans="1:6" s="25" customFormat="1" ht="17.25" customHeight="1" thickBot="1">
      <c r="A63" s="276" t="s">
        <v>17</v>
      </c>
      <c r="B63" s="277" t="s">
        <v>9</v>
      </c>
      <c r="C63" s="112"/>
      <c r="D63" s="40"/>
      <c r="E63" s="57"/>
      <c r="F63" s="13">
        <v>17105</v>
      </c>
    </row>
    <row r="64" spans="1:6" s="25" customFormat="1" ht="15" customHeight="1" thickBot="1" thickTop="1">
      <c r="A64" s="96">
        <v>803</v>
      </c>
      <c r="B64" s="156" t="s">
        <v>167</v>
      </c>
      <c r="C64" s="63" t="s">
        <v>168</v>
      </c>
      <c r="D64" s="179"/>
      <c r="E64" s="55"/>
      <c r="F64" s="14">
        <f>F65</f>
        <v>500000</v>
      </c>
    </row>
    <row r="65" spans="1:6" s="25" customFormat="1" ht="17.25" customHeight="1" thickTop="1">
      <c r="A65" s="178">
        <v>80395</v>
      </c>
      <c r="B65" s="214" t="s">
        <v>12</v>
      </c>
      <c r="C65" s="103"/>
      <c r="D65" s="181"/>
      <c r="E65" s="182"/>
      <c r="F65" s="39">
        <f>SUM(F66)</f>
        <v>500000</v>
      </c>
    </row>
    <row r="66" spans="1:6" s="25" customFormat="1" ht="33" customHeight="1" thickBot="1">
      <c r="A66" s="340" t="s">
        <v>169</v>
      </c>
      <c r="B66" s="341" t="s">
        <v>170</v>
      </c>
      <c r="C66" s="73"/>
      <c r="D66" s="40"/>
      <c r="E66" s="57"/>
      <c r="F66" s="13">
        <v>500000</v>
      </c>
    </row>
    <row r="67" spans="1:6" s="25" customFormat="1" ht="15" customHeight="1" thickBot="1" thickTop="1">
      <c r="A67" s="96">
        <v>851</v>
      </c>
      <c r="B67" s="156" t="s">
        <v>76</v>
      </c>
      <c r="C67" s="63"/>
      <c r="D67" s="179"/>
      <c r="E67" s="55">
        <f>SUM(E68+E71)</f>
        <v>226500</v>
      </c>
      <c r="F67" s="14">
        <f>SUM(F68+F71)</f>
        <v>226500</v>
      </c>
    </row>
    <row r="68" spans="1:6" s="25" customFormat="1" ht="14.25" customHeight="1" thickTop="1">
      <c r="A68" s="178">
        <v>85154</v>
      </c>
      <c r="B68" s="214" t="s">
        <v>77</v>
      </c>
      <c r="C68" s="103" t="s">
        <v>110</v>
      </c>
      <c r="D68" s="181"/>
      <c r="E68" s="182">
        <f>SUM(E69:E70)</f>
        <v>154500</v>
      </c>
      <c r="F68" s="39">
        <f>SUM(F69:F70)</f>
        <v>154500</v>
      </c>
    </row>
    <row r="69" spans="1:6" s="25" customFormat="1" ht="16.5" customHeight="1">
      <c r="A69" s="95">
        <v>4270</v>
      </c>
      <c r="B69" s="52" t="s">
        <v>27</v>
      </c>
      <c r="C69" s="73"/>
      <c r="D69" s="40"/>
      <c r="E69" s="57">
        <f>94000+60500</f>
        <v>154500</v>
      </c>
      <c r="F69" s="13"/>
    </row>
    <row r="70" spans="1:6" s="25" customFormat="1" ht="17.25" customHeight="1">
      <c r="A70" s="115">
        <v>6050</v>
      </c>
      <c r="B70" s="127" t="s">
        <v>37</v>
      </c>
      <c r="C70" s="73"/>
      <c r="D70" s="40"/>
      <c r="E70" s="57"/>
      <c r="F70" s="13">
        <f>94000+60500</f>
        <v>154500</v>
      </c>
    </row>
    <row r="71" spans="1:6" s="25" customFormat="1" ht="14.25" customHeight="1">
      <c r="A71" s="178">
        <v>85195</v>
      </c>
      <c r="B71" s="214" t="s">
        <v>12</v>
      </c>
      <c r="C71" s="72"/>
      <c r="D71" s="317"/>
      <c r="E71" s="56">
        <f>SUM(E72:E73)</f>
        <v>72000</v>
      </c>
      <c r="F71" s="27">
        <f>SUM(F72:F74)</f>
        <v>72000</v>
      </c>
    </row>
    <row r="72" spans="1:6" s="25" customFormat="1" ht="12.75" customHeight="1">
      <c r="A72" s="95">
        <v>4270</v>
      </c>
      <c r="B72" s="52" t="s">
        <v>27</v>
      </c>
      <c r="C72" s="49" t="s">
        <v>67</v>
      </c>
      <c r="D72" s="40"/>
      <c r="E72" s="57"/>
      <c r="F72" s="13">
        <v>36000</v>
      </c>
    </row>
    <row r="73" spans="1:6" s="25" customFormat="1" ht="13.5" customHeight="1">
      <c r="A73" s="322">
        <v>4300</v>
      </c>
      <c r="B73" s="52" t="s">
        <v>9</v>
      </c>
      <c r="C73" s="49" t="s">
        <v>178</v>
      </c>
      <c r="D73" s="40"/>
      <c r="E73" s="57">
        <v>72000</v>
      </c>
      <c r="F73" s="13"/>
    </row>
    <row r="74" spans="1:6" s="25" customFormat="1" ht="46.5" customHeight="1" thickBot="1">
      <c r="A74" s="315">
        <v>6210</v>
      </c>
      <c r="B74" s="242" t="s">
        <v>104</v>
      </c>
      <c r="C74" s="49" t="s">
        <v>19</v>
      </c>
      <c r="D74" s="40"/>
      <c r="E74" s="57"/>
      <c r="F74" s="13">
        <v>36000</v>
      </c>
    </row>
    <row r="75" spans="1:6" s="25" customFormat="1" ht="12.75" customHeight="1" thickBot="1" thickTop="1">
      <c r="A75" s="96">
        <v>852</v>
      </c>
      <c r="B75" s="156" t="s">
        <v>46</v>
      </c>
      <c r="C75" s="63" t="s">
        <v>67</v>
      </c>
      <c r="D75" s="179"/>
      <c r="E75" s="55"/>
      <c r="F75" s="14">
        <f>SUM(F76)</f>
        <v>8000</v>
      </c>
    </row>
    <row r="76" spans="1:6" s="25" customFormat="1" ht="15" customHeight="1" thickTop="1">
      <c r="A76" s="178">
        <v>85295</v>
      </c>
      <c r="B76" s="214" t="s">
        <v>12</v>
      </c>
      <c r="C76" s="180"/>
      <c r="D76" s="181"/>
      <c r="E76" s="182"/>
      <c r="F76" s="39">
        <f>SUM(F77)</f>
        <v>8000</v>
      </c>
    </row>
    <row r="77" spans="1:6" s="25" customFormat="1" ht="29.25" customHeight="1" thickBot="1">
      <c r="A77" s="95">
        <v>3110</v>
      </c>
      <c r="B77" s="349" t="s">
        <v>100</v>
      </c>
      <c r="C77" s="90"/>
      <c r="D77" s="65"/>
      <c r="E77" s="66"/>
      <c r="F77" s="67">
        <v>8000</v>
      </c>
    </row>
    <row r="78" spans="1:6" s="61" customFormat="1" ht="30.75" customHeight="1" thickBot="1" thickTop="1">
      <c r="A78" s="102">
        <v>900</v>
      </c>
      <c r="B78" s="121" t="s">
        <v>26</v>
      </c>
      <c r="C78" s="63" t="s">
        <v>19</v>
      </c>
      <c r="D78" s="350"/>
      <c r="E78" s="55">
        <f>E85+E87+E79</f>
        <v>1180000</v>
      </c>
      <c r="F78" s="14">
        <f>F85+F87+F79</f>
        <v>1864000</v>
      </c>
    </row>
    <row r="79" spans="1:6" s="61" customFormat="1" ht="15" customHeight="1" thickTop="1">
      <c r="A79" s="183" t="s">
        <v>86</v>
      </c>
      <c r="B79" s="189" t="s">
        <v>87</v>
      </c>
      <c r="C79" s="190"/>
      <c r="D79" s="191"/>
      <c r="E79" s="182">
        <f>SUM(E81)</f>
        <v>320000</v>
      </c>
      <c r="F79" s="39">
        <f>SUM(F80:F81)</f>
        <v>1864000</v>
      </c>
    </row>
    <row r="80" spans="1:6" s="61" customFormat="1" ht="13.5" customHeight="1">
      <c r="A80" s="329" t="s">
        <v>17</v>
      </c>
      <c r="B80" s="333" t="s">
        <v>9</v>
      </c>
      <c r="C80" s="334"/>
      <c r="D80" s="335"/>
      <c r="E80" s="318"/>
      <c r="F80" s="84">
        <v>864000</v>
      </c>
    </row>
    <row r="81" spans="1:6" s="61" customFormat="1" ht="15.75" customHeight="1">
      <c r="A81" s="64">
        <v>6050</v>
      </c>
      <c r="B81" s="50" t="s">
        <v>43</v>
      </c>
      <c r="C81" s="188"/>
      <c r="D81" s="91"/>
      <c r="E81" s="57">
        <f>SUM(E82:E84)</f>
        <v>320000</v>
      </c>
      <c r="F81" s="13">
        <f>SUM(F82:F84)</f>
        <v>1000000</v>
      </c>
    </row>
    <row r="82" spans="1:6" s="61" customFormat="1" ht="12" customHeight="1">
      <c r="A82" s="185"/>
      <c r="B82" s="215" t="s">
        <v>88</v>
      </c>
      <c r="C82" s="188"/>
      <c r="D82" s="91"/>
      <c r="E82" s="92"/>
      <c r="F82" s="60">
        <v>1000000</v>
      </c>
    </row>
    <row r="83" spans="1:6" s="61" customFormat="1" ht="26.25" customHeight="1">
      <c r="A83" s="185"/>
      <c r="B83" s="197" t="s">
        <v>89</v>
      </c>
      <c r="C83" s="188"/>
      <c r="D83" s="91"/>
      <c r="E83" s="92">
        <v>250000</v>
      </c>
      <c r="F83" s="60"/>
    </row>
    <row r="84" spans="1:6" s="61" customFormat="1" ht="14.25" customHeight="1">
      <c r="A84" s="185"/>
      <c r="B84" s="197" t="s">
        <v>90</v>
      </c>
      <c r="C84" s="188"/>
      <c r="D84" s="91"/>
      <c r="E84" s="92">
        <v>70000</v>
      </c>
      <c r="F84" s="60"/>
    </row>
    <row r="85" spans="1:6" s="51" customFormat="1" ht="15.75" customHeight="1">
      <c r="A85" s="125" t="s">
        <v>91</v>
      </c>
      <c r="B85" s="122" t="s">
        <v>92</v>
      </c>
      <c r="C85" s="80"/>
      <c r="D85" s="42"/>
      <c r="E85" s="56">
        <f>SUM(E86)</f>
        <v>40000</v>
      </c>
      <c r="F85" s="27"/>
    </row>
    <row r="86" spans="1:6" s="25" customFormat="1" ht="29.25" customHeight="1">
      <c r="A86" s="64">
        <v>6050</v>
      </c>
      <c r="B86" s="50" t="s">
        <v>160</v>
      </c>
      <c r="C86" s="78"/>
      <c r="D86" s="40"/>
      <c r="E86" s="57">
        <v>40000</v>
      </c>
      <c r="F86" s="13"/>
    </row>
    <row r="87" spans="1:6" s="61" customFormat="1" ht="15" customHeight="1">
      <c r="A87" s="125" t="s">
        <v>93</v>
      </c>
      <c r="B87" s="122" t="s">
        <v>12</v>
      </c>
      <c r="C87" s="72"/>
      <c r="D87" s="111"/>
      <c r="E87" s="56">
        <f>SUM(E88)</f>
        <v>820000</v>
      </c>
      <c r="F87" s="27"/>
    </row>
    <row r="88" spans="1:6" s="61" customFormat="1" ht="12.75" customHeight="1">
      <c r="A88" s="64">
        <v>6050</v>
      </c>
      <c r="B88" s="50" t="s">
        <v>43</v>
      </c>
      <c r="C88" s="78"/>
      <c r="D88" s="91"/>
      <c r="E88" s="57">
        <f>SUM(E89:E92)</f>
        <v>820000</v>
      </c>
      <c r="F88" s="13"/>
    </row>
    <row r="89" spans="1:6" s="196" customFormat="1" ht="12" customHeight="1">
      <c r="A89" s="192"/>
      <c r="B89" s="197" t="s">
        <v>94</v>
      </c>
      <c r="C89" s="193"/>
      <c r="D89" s="194"/>
      <c r="E89" s="92">
        <v>200000</v>
      </c>
      <c r="F89" s="195"/>
    </row>
    <row r="90" spans="1:6" s="196" customFormat="1" ht="12" customHeight="1">
      <c r="A90" s="192"/>
      <c r="B90" s="197" t="s">
        <v>95</v>
      </c>
      <c r="C90" s="193"/>
      <c r="D90" s="194"/>
      <c r="E90" s="92">
        <v>100000</v>
      </c>
      <c r="F90" s="195"/>
    </row>
    <row r="91" spans="1:6" s="196" customFormat="1" ht="12" customHeight="1">
      <c r="A91" s="192"/>
      <c r="B91" s="197" t="s">
        <v>96</v>
      </c>
      <c r="C91" s="193"/>
      <c r="D91" s="91"/>
      <c r="E91" s="92">
        <v>40000</v>
      </c>
      <c r="F91" s="195"/>
    </row>
    <row r="92" spans="1:6" s="196" customFormat="1" ht="27.75" customHeight="1" thickBot="1">
      <c r="A92" s="336"/>
      <c r="B92" s="197" t="s">
        <v>97</v>
      </c>
      <c r="C92" s="193"/>
      <c r="D92" s="194"/>
      <c r="E92" s="92">
        <v>480000</v>
      </c>
      <c r="F92" s="195"/>
    </row>
    <row r="93" spans="1:6" s="196" customFormat="1" ht="31.5" customHeight="1" thickBot="1" thickTop="1">
      <c r="A93" s="102">
        <v>921</v>
      </c>
      <c r="B93" s="337" t="s">
        <v>119</v>
      </c>
      <c r="C93" s="338" t="s">
        <v>67</v>
      </c>
      <c r="D93" s="339"/>
      <c r="E93" s="55">
        <f>E94+E96</f>
        <v>15000</v>
      </c>
      <c r="F93" s="14">
        <f>SUM(F94+F96)</f>
        <v>45000</v>
      </c>
    </row>
    <row r="94" spans="1:6" s="196" customFormat="1" ht="16.5" customHeight="1" thickTop="1">
      <c r="A94" s="228">
        <v>92105</v>
      </c>
      <c r="B94" s="189" t="s">
        <v>120</v>
      </c>
      <c r="C94" s="230"/>
      <c r="D94" s="231"/>
      <c r="E94" s="232"/>
      <c r="F94" s="39">
        <f>SUM(F95:F95)</f>
        <v>30000</v>
      </c>
    </row>
    <row r="95" spans="1:6" s="196" customFormat="1" ht="31.5" customHeight="1">
      <c r="A95" s="229">
        <v>3040</v>
      </c>
      <c r="B95" s="245" t="s">
        <v>121</v>
      </c>
      <c r="C95" s="193"/>
      <c r="D95" s="194"/>
      <c r="E95" s="92"/>
      <c r="F95" s="13">
        <v>30000</v>
      </c>
    </row>
    <row r="96" spans="1:6" s="196" customFormat="1" ht="31.5" customHeight="1">
      <c r="A96" s="81">
        <v>92109</v>
      </c>
      <c r="B96" s="343" t="s">
        <v>171</v>
      </c>
      <c r="C96" s="80"/>
      <c r="D96" s="344"/>
      <c r="E96" s="56">
        <f>SUM(E97)</f>
        <v>15000</v>
      </c>
      <c r="F96" s="27">
        <f>SUM(F97)</f>
        <v>15000</v>
      </c>
    </row>
    <row r="97" spans="1:6" s="196" customFormat="1" ht="31.5" customHeight="1">
      <c r="A97" s="345">
        <v>2480</v>
      </c>
      <c r="B97" s="342" t="s">
        <v>172</v>
      </c>
      <c r="C97" s="78"/>
      <c r="D97" s="194"/>
      <c r="E97" s="57">
        <f>SUM(E98:E99)</f>
        <v>15000</v>
      </c>
      <c r="F97" s="13">
        <f>SUM(F98:F99)</f>
        <v>15000</v>
      </c>
    </row>
    <row r="98" spans="1:6" s="196" customFormat="1" ht="14.25" customHeight="1">
      <c r="A98" s="346"/>
      <c r="B98" s="342" t="s">
        <v>173</v>
      </c>
      <c r="C98" s="193"/>
      <c r="D98" s="194"/>
      <c r="E98" s="92">
        <v>15000</v>
      </c>
      <c r="F98" s="60"/>
    </row>
    <row r="99" spans="1:6" s="196" customFormat="1" ht="27.75" customHeight="1" thickBot="1">
      <c r="A99" s="347"/>
      <c r="B99" s="348" t="s">
        <v>175</v>
      </c>
      <c r="C99" s="193"/>
      <c r="D99" s="194"/>
      <c r="E99" s="92"/>
      <c r="F99" s="60">
        <v>15000</v>
      </c>
    </row>
    <row r="100" spans="1:6" s="25" customFormat="1" ht="18.75" customHeight="1" thickBot="1" thickTop="1">
      <c r="A100" s="77">
        <v>926</v>
      </c>
      <c r="B100" s="123" t="s">
        <v>25</v>
      </c>
      <c r="C100" s="63"/>
      <c r="D100" s="38"/>
      <c r="E100" s="55">
        <f>SUM(E101+E105)</f>
        <v>800000</v>
      </c>
      <c r="F100" s="14">
        <f>F101+F105</f>
        <v>245000</v>
      </c>
    </row>
    <row r="101" spans="1:6" s="25" customFormat="1" ht="15" customHeight="1" thickTop="1">
      <c r="A101" s="74">
        <v>92601</v>
      </c>
      <c r="B101" s="204" t="s">
        <v>98</v>
      </c>
      <c r="C101" s="103" t="s">
        <v>19</v>
      </c>
      <c r="D101" s="104"/>
      <c r="E101" s="105">
        <f>SUM(E102)</f>
        <v>800000</v>
      </c>
      <c r="F101" s="39"/>
    </row>
    <row r="102" spans="1:6" s="25" customFormat="1" ht="16.5" customHeight="1">
      <c r="A102" s="62">
        <v>6050</v>
      </c>
      <c r="B102" s="225" t="s">
        <v>43</v>
      </c>
      <c r="C102" s="233"/>
      <c r="D102" s="234"/>
      <c r="E102" s="83">
        <f>SUM(E103:E104)</f>
        <v>800000</v>
      </c>
      <c r="F102" s="235"/>
    </row>
    <row r="103" spans="1:6" s="61" customFormat="1" ht="24" customHeight="1">
      <c r="A103" s="207"/>
      <c r="B103" s="197" t="s">
        <v>174</v>
      </c>
      <c r="C103" s="205"/>
      <c r="D103" s="208"/>
      <c r="E103" s="212">
        <v>400000</v>
      </c>
      <c r="F103" s="163"/>
    </row>
    <row r="104" spans="1:6" s="61" customFormat="1" ht="13.5" customHeight="1">
      <c r="A104" s="209"/>
      <c r="B104" s="198" t="s">
        <v>99</v>
      </c>
      <c r="C104" s="206"/>
      <c r="D104" s="210"/>
      <c r="E104" s="213">
        <v>400000</v>
      </c>
      <c r="F104" s="211"/>
    </row>
    <row r="105" spans="1:6" s="25" customFormat="1" ht="17.25" customHeight="1">
      <c r="A105" s="200">
        <v>92605</v>
      </c>
      <c r="B105" s="201" t="s">
        <v>55</v>
      </c>
      <c r="C105" s="113" t="s">
        <v>40</v>
      </c>
      <c r="D105" s="202"/>
      <c r="E105" s="203"/>
      <c r="F105" s="89">
        <f>SUM(F106)</f>
        <v>245000</v>
      </c>
    </row>
    <row r="106" spans="1:6" s="25" customFormat="1" ht="50.25" customHeight="1" thickBot="1">
      <c r="A106" s="126">
        <v>2820</v>
      </c>
      <c r="B106" s="119" t="s">
        <v>39</v>
      </c>
      <c r="C106" s="72"/>
      <c r="D106" s="79"/>
      <c r="E106" s="76"/>
      <c r="F106" s="84">
        <v>245000</v>
      </c>
    </row>
    <row r="107" spans="1:9" s="30" customFormat="1" ht="18.75" customHeight="1" thickBot="1" thickTop="1">
      <c r="A107" s="28"/>
      <c r="B107" s="2" t="s">
        <v>10</v>
      </c>
      <c r="C107" s="29"/>
      <c r="D107" s="82">
        <f>D11+D25+D47+D78+D100+D32+D40+D43+D64</f>
        <v>878585</v>
      </c>
      <c r="E107" s="114">
        <f>E11+E25+E47+E78+E100+E32+E67+E75+E35+E40+E64+E93</f>
        <v>4890630</v>
      </c>
      <c r="F107" s="100">
        <f>F11+F25+F47+F78+F100+F32+F67+F75+F35+F93+F40+F64</f>
        <v>7106005</v>
      </c>
      <c r="H107" s="31"/>
      <c r="I107" s="31"/>
    </row>
    <row r="108" spans="1:6" ht="20.25" customHeight="1" thickBot="1" thickTop="1">
      <c r="A108" s="43"/>
      <c r="B108" s="32" t="s">
        <v>20</v>
      </c>
      <c r="C108" s="2"/>
      <c r="D108" s="87"/>
      <c r="E108" s="582">
        <f>F107-E107</f>
        <v>2215375</v>
      </c>
      <c r="F108" s="583"/>
    </row>
    <row r="109" ht="16.5" thickTop="1">
      <c r="D109" s="44"/>
    </row>
    <row r="110" ht="15.75">
      <c r="D110" s="44"/>
    </row>
    <row r="111" ht="15.75">
      <c r="D111" s="44"/>
    </row>
    <row r="112" ht="15.75">
      <c r="D112" s="44"/>
    </row>
    <row r="113" ht="15.75">
      <c r="D113" s="44"/>
    </row>
    <row r="114" spans="2:4" ht="15.75">
      <c r="B114" s="44"/>
      <c r="C114" s="44"/>
      <c r="D114" s="44"/>
    </row>
    <row r="115" spans="2:4" ht="15.75">
      <c r="B115" s="44"/>
      <c r="C115" s="44"/>
      <c r="D115" s="44"/>
    </row>
    <row r="116" spans="2:4" ht="15.75">
      <c r="B116" s="44"/>
      <c r="D116" s="44"/>
    </row>
    <row r="117" ht="15.75">
      <c r="D117" s="44"/>
    </row>
    <row r="118" ht="15.75">
      <c r="D118" s="44"/>
    </row>
    <row r="119" ht="15.75">
      <c r="D119" s="44"/>
    </row>
    <row r="120" ht="15.75">
      <c r="D120" s="44"/>
    </row>
    <row r="121" ht="15.75">
      <c r="D121" s="44"/>
    </row>
    <row r="122" ht="15.75">
      <c r="D122" s="44"/>
    </row>
    <row r="123" ht="15.75">
      <c r="D123" s="44"/>
    </row>
    <row r="124" ht="15.75">
      <c r="D124" s="44"/>
    </row>
    <row r="125" ht="15.75">
      <c r="D125" s="44"/>
    </row>
    <row r="126" ht="15.75">
      <c r="D126" s="44"/>
    </row>
    <row r="127" ht="15.75">
      <c r="D127" s="44"/>
    </row>
    <row r="128" ht="15.75">
      <c r="D128" s="44"/>
    </row>
    <row r="129" ht="15.75">
      <c r="D129" s="44"/>
    </row>
    <row r="130" ht="15.75">
      <c r="D130" s="44"/>
    </row>
    <row r="131" ht="15.75">
      <c r="D131" s="44"/>
    </row>
    <row r="132" ht="15.75">
      <c r="D132" s="44"/>
    </row>
    <row r="133" ht="15.75">
      <c r="D133" s="44"/>
    </row>
    <row r="134" ht="15.75">
      <c r="D134" s="44"/>
    </row>
    <row r="135" ht="15.75">
      <c r="D135" s="44"/>
    </row>
    <row r="136" ht="15.75">
      <c r="D136" s="44"/>
    </row>
    <row r="137" ht="15.75">
      <c r="D137" s="44"/>
    </row>
    <row r="138" ht="15.75">
      <c r="D138" s="44"/>
    </row>
    <row r="139" ht="15.75">
      <c r="D139" s="44"/>
    </row>
    <row r="140" ht="15.75">
      <c r="D140" s="44"/>
    </row>
    <row r="141" ht="15.75">
      <c r="D141" s="44"/>
    </row>
    <row r="142" ht="15.75">
      <c r="D142" s="44"/>
    </row>
    <row r="143" ht="15.75">
      <c r="D143" s="44"/>
    </row>
    <row r="144" ht="15.75">
      <c r="D144" s="44"/>
    </row>
    <row r="145" ht="15.75">
      <c r="D145" s="44"/>
    </row>
    <row r="146" ht="15.75">
      <c r="D146" s="44"/>
    </row>
    <row r="147" ht="15.75">
      <c r="D147" s="44"/>
    </row>
    <row r="148" ht="15.75">
      <c r="D148" s="44"/>
    </row>
    <row r="149" ht="15.75">
      <c r="D149" s="44"/>
    </row>
    <row r="150" ht="15.75">
      <c r="D150" s="44"/>
    </row>
    <row r="151" ht="15.75">
      <c r="D151" s="44"/>
    </row>
    <row r="152" ht="15.75">
      <c r="D152" s="44"/>
    </row>
    <row r="153" ht="15.75">
      <c r="D153" s="44"/>
    </row>
    <row r="154" ht="15.75">
      <c r="D154" s="44"/>
    </row>
    <row r="155" ht="15.75">
      <c r="D155" s="44"/>
    </row>
    <row r="156" ht="15.75">
      <c r="D156" s="44"/>
    </row>
    <row r="157" ht="15.75">
      <c r="D157" s="44"/>
    </row>
    <row r="158" ht="15.75">
      <c r="D158" s="44"/>
    </row>
    <row r="159" ht="15.75">
      <c r="D159" s="44"/>
    </row>
    <row r="160" ht="15.75">
      <c r="D160" s="44"/>
    </row>
    <row r="161" ht="15.75">
      <c r="D161" s="44"/>
    </row>
    <row r="162" ht="15.75">
      <c r="D162" s="44"/>
    </row>
    <row r="163" ht="15.75">
      <c r="D163" s="44"/>
    </row>
    <row r="164" ht="15.75">
      <c r="D164" s="44"/>
    </row>
    <row r="165" ht="15.75">
      <c r="D165" s="44"/>
    </row>
    <row r="166" ht="15.75">
      <c r="D166" s="44"/>
    </row>
    <row r="167" ht="15.75">
      <c r="D167" s="44"/>
    </row>
    <row r="168" ht="15.75">
      <c r="D168" s="44"/>
    </row>
    <row r="169" ht="15.75">
      <c r="D169" s="44"/>
    </row>
    <row r="170" ht="15.75">
      <c r="D170" s="44"/>
    </row>
    <row r="171" ht="15.75">
      <c r="D171" s="44"/>
    </row>
    <row r="172" ht="15.75">
      <c r="D172" s="44"/>
    </row>
    <row r="173" ht="15.75">
      <c r="D173" s="44"/>
    </row>
    <row r="174" ht="15.75">
      <c r="D174" s="44"/>
    </row>
    <row r="175" ht="15.75">
      <c r="D175" s="44"/>
    </row>
    <row r="176" ht="15.75">
      <c r="D176" s="44"/>
    </row>
    <row r="177" ht="15.75">
      <c r="D177" s="44"/>
    </row>
    <row r="178" ht="15.75">
      <c r="D178" s="44"/>
    </row>
    <row r="179" ht="15.75">
      <c r="D179" s="44"/>
    </row>
    <row r="180" ht="15.75">
      <c r="D180" s="44"/>
    </row>
    <row r="181" ht="15.75">
      <c r="D181" s="44"/>
    </row>
    <row r="182" ht="15.75">
      <c r="D182" s="44"/>
    </row>
    <row r="183" ht="15.75">
      <c r="D183" s="44"/>
    </row>
    <row r="184" ht="15.75">
      <c r="D184" s="44"/>
    </row>
    <row r="185" ht="15.75">
      <c r="D185" s="44"/>
    </row>
    <row r="186" ht="15.75">
      <c r="D186" s="44"/>
    </row>
    <row r="187" ht="15.75">
      <c r="D187" s="44"/>
    </row>
    <row r="188" ht="15.75">
      <c r="D188" s="44"/>
    </row>
    <row r="189" ht="15.75">
      <c r="D189" s="44"/>
    </row>
    <row r="190" ht="15.75">
      <c r="D190" s="44"/>
    </row>
    <row r="191" ht="15.75">
      <c r="D191" s="44"/>
    </row>
    <row r="192" ht="15.75">
      <c r="D192" s="44"/>
    </row>
    <row r="193" ht="15.75">
      <c r="D193" s="44"/>
    </row>
    <row r="194" ht="15.75">
      <c r="D194" s="44"/>
    </row>
    <row r="195" ht="15.75">
      <c r="D195" s="44"/>
    </row>
    <row r="196" ht="15.75">
      <c r="D196" s="44"/>
    </row>
    <row r="197" ht="15.75">
      <c r="D197" s="44"/>
    </row>
    <row r="198" ht="15.75">
      <c r="D198" s="44"/>
    </row>
    <row r="199" ht="15.75">
      <c r="D199" s="44"/>
    </row>
  </sheetData>
  <mergeCells count="2">
    <mergeCell ref="B8:B9"/>
    <mergeCell ref="E108:F108"/>
  </mergeCells>
  <printOptions horizontalCentered="1"/>
  <pageMargins left="0" right="0" top="0.7874015748031497" bottom="0.3937007874015748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E3" sqref="E3"/>
    </sheetView>
  </sheetViews>
  <sheetFormatPr defaultColWidth="9.00390625" defaultRowHeight="12.75"/>
  <cols>
    <col min="1" max="1" width="6.875" style="261" customWidth="1"/>
    <col min="2" max="2" width="38.875" style="15" customWidth="1"/>
    <col min="3" max="3" width="5.375" style="15" customWidth="1"/>
    <col min="4" max="6" width="12.00390625" style="15" customWidth="1"/>
    <col min="7" max="7" width="14.375" style="15" customWidth="1"/>
    <col min="8" max="16384" width="10.00390625" style="15" customWidth="1"/>
  </cols>
  <sheetData>
    <row r="1" spans="5:6" ht="11.25" customHeight="1">
      <c r="E1" s="1" t="s">
        <v>23</v>
      </c>
      <c r="F1" s="1"/>
    </row>
    <row r="2" spans="1:6" ht="11.25" customHeight="1">
      <c r="A2" s="262"/>
      <c r="B2" s="17"/>
      <c r="C2" s="18"/>
      <c r="D2" s="18"/>
      <c r="E2" s="34" t="s">
        <v>277</v>
      </c>
      <c r="F2" s="34"/>
    </row>
    <row r="3" spans="1:6" ht="11.25" customHeight="1">
      <c r="A3" s="262"/>
      <c r="B3" s="17"/>
      <c r="C3" s="18"/>
      <c r="D3" s="18"/>
      <c r="E3" s="34" t="s">
        <v>21</v>
      </c>
      <c r="F3" s="34"/>
    </row>
    <row r="4" spans="1:6" ht="14.25" customHeight="1">
      <c r="A4" s="262"/>
      <c r="B4" s="17"/>
      <c r="C4" s="18"/>
      <c r="D4" s="18"/>
      <c r="E4" s="34" t="s">
        <v>158</v>
      </c>
      <c r="F4" s="34"/>
    </row>
    <row r="5" spans="1:6" ht="13.5" customHeight="1">
      <c r="A5" s="262"/>
      <c r="B5" s="17"/>
      <c r="C5" s="18"/>
      <c r="D5" s="18"/>
      <c r="E5" s="18"/>
      <c r="F5" s="18"/>
    </row>
    <row r="6" spans="1:6" s="3" customFormat="1" ht="39.75" customHeight="1">
      <c r="A6" s="263" t="s">
        <v>137</v>
      </c>
      <c r="B6" s="6"/>
      <c r="C6" s="4"/>
      <c r="D6" s="4"/>
      <c r="E6" s="4"/>
      <c r="F6" s="4"/>
    </row>
    <row r="7" spans="1:6" s="3" customFormat="1" ht="17.25" customHeight="1" thickBot="1">
      <c r="A7" s="263"/>
      <c r="B7" s="6"/>
      <c r="C7" s="4"/>
      <c r="D7" s="4"/>
      <c r="E7" s="45"/>
      <c r="F7" s="45" t="s">
        <v>0</v>
      </c>
    </row>
    <row r="8" spans="1:6" s="22" customFormat="1" ht="22.5" customHeight="1">
      <c r="A8" s="264" t="s">
        <v>1</v>
      </c>
      <c r="B8" s="580" t="s">
        <v>2</v>
      </c>
      <c r="C8" s="7" t="s">
        <v>3</v>
      </c>
      <c r="D8" s="248" t="s">
        <v>4</v>
      </c>
      <c r="E8" s="48" t="s">
        <v>5</v>
      </c>
      <c r="F8" s="48"/>
    </row>
    <row r="9" spans="1:6" s="22" customFormat="1" ht="15" customHeight="1">
      <c r="A9" s="265" t="s">
        <v>6</v>
      </c>
      <c r="B9" s="581"/>
      <c r="C9" s="8" t="s">
        <v>7</v>
      </c>
      <c r="D9" s="35" t="s">
        <v>11</v>
      </c>
      <c r="E9" s="68" t="s">
        <v>15</v>
      </c>
      <c r="F9" s="47" t="s">
        <v>8</v>
      </c>
    </row>
    <row r="10" spans="1:6" s="24" customFormat="1" ht="10.5" customHeight="1" thickBot="1">
      <c r="A10" s="266">
        <v>1</v>
      </c>
      <c r="B10" s="33">
        <v>2</v>
      </c>
      <c r="C10" s="10">
        <v>3</v>
      </c>
      <c r="D10" s="36">
        <v>4</v>
      </c>
      <c r="E10" s="33">
        <v>5</v>
      </c>
      <c r="F10" s="12">
        <v>6</v>
      </c>
    </row>
    <row r="11" spans="1:6" s="24" customFormat="1" ht="21" customHeight="1" thickBot="1" thickTop="1">
      <c r="A11" s="267">
        <v>600</v>
      </c>
      <c r="B11" s="37" t="s">
        <v>14</v>
      </c>
      <c r="C11" s="63" t="s">
        <v>19</v>
      </c>
      <c r="D11" s="249"/>
      <c r="E11" s="106">
        <f>SUM(E12)</f>
        <v>1700000</v>
      </c>
      <c r="F11" s="108">
        <f>SUM(F12)</f>
        <v>110000</v>
      </c>
    </row>
    <row r="12" spans="1:6" s="24" customFormat="1" ht="19.5" customHeight="1" thickTop="1">
      <c r="A12" s="268">
        <v>60015</v>
      </c>
      <c r="B12" s="107" t="s">
        <v>49</v>
      </c>
      <c r="C12" s="103"/>
      <c r="D12" s="250"/>
      <c r="E12" s="105">
        <f>SUM(E13)</f>
        <v>1700000</v>
      </c>
      <c r="F12" s="39">
        <f>SUM(F13:F13)</f>
        <v>110000</v>
      </c>
    </row>
    <row r="13" spans="1:6" s="24" customFormat="1" ht="18" customHeight="1">
      <c r="A13" s="58">
        <v>6050</v>
      </c>
      <c r="B13" s="50" t="s">
        <v>43</v>
      </c>
      <c r="C13" s="49"/>
      <c r="D13" s="251"/>
      <c r="E13" s="70">
        <f>SUM(E14:E16)</f>
        <v>1700000</v>
      </c>
      <c r="F13" s="13">
        <f>SUM(F14:F16)</f>
        <v>110000</v>
      </c>
    </row>
    <row r="14" spans="1:6" s="61" customFormat="1" ht="28.5" customHeight="1">
      <c r="A14" s="269"/>
      <c r="B14" s="239" t="s">
        <v>112</v>
      </c>
      <c r="C14" s="59"/>
      <c r="D14" s="252"/>
      <c r="E14" s="212">
        <v>1700000</v>
      </c>
      <c r="F14" s="60"/>
    </row>
    <row r="15" spans="1:6" s="61" customFormat="1" ht="13.5" customHeight="1">
      <c r="A15" s="269"/>
      <c r="B15" s="239" t="s">
        <v>113</v>
      </c>
      <c r="C15" s="59"/>
      <c r="D15" s="252"/>
      <c r="E15" s="212"/>
      <c r="F15" s="60">
        <v>10000</v>
      </c>
    </row>
    <row r="16" spans="1:6" s="61" customFormat="1" ht="13.5" customHeight="1" thickBot="1">
      <c r="A16" s="269"/>
      <c r="B16" s="239" t="s">
        <v>114</v>
      </c>
      <c r="C16" s="59"/>
      <c r="D16" s="252"/>
      <c r="E16" s="212"/>
      <c r="F16" s="60">
        <v>100000</v>
      </c>
    </row>
    <row r="17" spans="1:6" s="61" customFormat="1" ht="21.75" customHeight="1" thickBot="1" thickTop="1">
      <c r="A17" s="267">
        <v>758</v>
      </c>
      <c r="B17" s="37" t="s">
        <v>125</v>
      </c>
      <c r="C17" s="63"/>
      <c r="D17" s="38">
        <f>SUM(D18)</f>
        <v>3300</v>
      </c>
      <c r="E17" s="69"/>
      <c r="F17" s="14"/>
    </row>
    <row r="18" spans="1:6" s="61" customFormat="1" ht="18" customHeight="1" thickTop="1">
      <c r="A18" s="270">
        <v>75814</v>
      </c>
      <c r="B18" s="75" t="s">
        <v>126</v>
      </c>
      <c r="C18" s="85"/>
      <c r="D18" s="42">
        <f>SUM(D19)</f>
        <v>3300</v>
      </c>
      <c r="E18" s="76"/>
      <c r="F18" s="27"/>
    </row>
    <row r="19" spans="1:6" s="61" customFormat="1" ht="18.75" customHeight="1" thickBot="1">
      <c r="A19" s="58" t="s">
        <v>31</v>
      </c>
      <c r="B19" s="50" t="s">
        <v>28</v>
      </c>
      <c r="C19" s="59"/>
      <c r="D19" s="40">
        <v>3300</v>
      </c>
      <c r="E19" s="70"/>
      <c r="F19" s="13"/>
    </row>
    <row r="20" spans="1:6" s="61" customFormat="1" ht="19.5" customHeight="1" thickBot="1" thickTop="1">
      <c r="A20" s="267">
        <v>801</v>
      </c>
      <c r="B20" s="37" t="s">
        <v>16</v>
      </c>
      <c r="C20" s="63"/>
      <c r="D20" s="38">
        <f>D21+D28+D30+D32+D41+D46+D49</f>
        <v>101800</v>
      </c>
      <c r="E20" s="279">
        <f>E21+E28+E30+E32+E41+E46+E49+E52</f>
        <v>550000</v>
      </c>
      <c r="F20" s="280">
        <f>F21+F28+F30+F32+F41+F46+F49+F52</f>
        <v>120310</v>
      </c>
    </row>
    <row r="21" spans="1:6" s="61" customFormat="1" ht="17.25" customHeight="1" thickTop="1">
      <c r="A21" s="270">
        <v>80102</v>
      </c>
      <c r="B21" s="204" t="s">
        <v>127</v>
      </c>
      <c r="C21" s="103" t="s">
        <v>13</v>
      </c>
      <c r="D21" s="159">
        <f>SUM(D22:D25)</f>
        <v>7790</v>
      </c>
      <c r="E21" s="105"/>
      <c r="F21" s="39">
        <f>SUM(F22:F27)</f>
        <v>6980</v>
      </c>
    </row>
    <row r="22" spans="1:6" s="61" customFormat="1" ht="81.75" customHeight="1">
      <c r="A22" s="276" t="s">
        <v>128</v>
      </c>
      <c r="B22" s="168" t="s">
        <v>129</v>
      </c>
      <c r="C22" s="49"/>
      <c r="D22" s="40">
        <v>6620</v>
      </c>
      <c r="E22" s="70"/>
      <c r="F22" s="13"/>
    </row>
    <row r="23" spans="1:6" s="61" customFormat="1" ht="13.5" customHeight="1">
      <c r="A23" s="276" t="s">
        <v>29</v>
      </c>
      <c r="B23" s="277" t="s">
        <v>30</v>
      </c>
      <c r="C23" s="49"/>
      <c r="D23" s="40">
        <v>850</v>
      </c>
      <c r="E23" s="70"/>
      <c r="F23" s="13"/>
    </row>
    <row r="24" spans="1:6" s="61" customFormat="1" ht="13.5" customHeight="1">
      <c r="A24" s="276" t="s">
        <v>58</v>
      </c>
      <c r="B24" s="277" t="s">
        <v>59</v>
      </c>
      <c r="C24" s="49"/>
      <c r="D24" s="40">
        <v>320</v>
      </c>
      <c r="E24" s="70"/>
      <c r="F24" s="13"/>
    </row>
    <row r="25" spans="1:6" s="61" customFormat="1" ht="13.5" customHeight="1">
      <c r="A25" s="276" t="s">
        <v>36</v>
      </c>
      <c r="B25" s="277" t="s">
        <v>18</v>
      </c>
      <c r="C25" s="49"/>
      <c r="D25" s="40"/>
      <c r="E25" s="70"/>
      <c r="F25" s="13">
        <v>1000</v>
      </c>
    </row>
    <row r="26" spans="1:6" s="61" customFormat="1" ht="13.5" customHeight="1">
      <c r="A26" s="276" t="s">
        <v>130</v>
      </c>
      <c r="B26" s="277" t="s">
        <v>51</v>
      </c>
      <c r="C26" s="49"/>
      <c r="D26" s="40"/>
      <c r="E26" s="70"/>
      <c r="F26" s="13">
        <v>3980</v>
      </c>
    </row>
    <row r="27" spans="1:6" s="61" customFormat="1" ht="30.75" customHeight="1">
      <c r="A27" s="276" t="s">
        <v>74</v>
      </c>
      <c r="B27" s="277" t="s">
        <v>32</v>
      </c>
      <c r="C27" s="49"/>
      <c r="D27" s="40"/>
      <c r="E27" s="70"/>
      <c r="F27" s="13">
        <v>2000</v>
      </c>
    </row>
    <row r="28" spans="1:6" s="61" customFormat="1" ht="18" customHeight="1">
      <c r="A28" s="270" t="s">
        <v>134</v>
      </c>
      <c r="B28" s="75" t="s">
        <v>61</v>
      </c>
      <c r="C28" s="85" t="s">
        <v>13</v>
      </c>
      <c r="D28" s="42"/>
      <c r="E28" s="76"/>
      <c r="F28" s="27">
        <f>SUM(F29)</f>
        <v>1000</v>
      </c>
    </row>
    <row r="29" spans="1:6" s="61" customFormat="1" ht="20.25" customHeight="1">
      <c r="A29" s="276" t="s">
        <v>36</v>
      </c>
      <c r="B29" s="168" t="s">
        <v>18</v>
      </c>
      <c r="C29" s="260"/>
      <c r="D29" s="40"/>
      <c r="E29" s="199"/>
      <c r="F29" s="13">
        <v>1000</v>
      </c>
    </row>
    <row r="30" spans="1:6" s="61" customFormat="1" ht="15" customHeight="1">
      <c r="A30" s="270" t="s">
        <v>135</v>
      </c>
      <c r="B30" s="75" t="s">
        <v>136</v>
      </c>
      <c r="C30" s="85" t="s">
        <v>13</v>
      </c>
      <c r="D30" s="42"/>
      <c r="E30" s="76"/>
      <c r="F30" s="27">
        <f>SUM(F31)</f>
        <v>1000</v>
      </c>
    </row>
    <row r="31" spans="1:6" s="61" customFormat="1" ht="21.75" customHeight="1">
      <c r="A31" s="276" t="s">
        <v>36</v>
      </c>
      <c r="B31" s="168" t="s">
        <v>18</v>
      </c>
      <c r="C31" s="260"/>
      <c r="D31" s="40"/>
      <c r="E31" s="199"/>
      <c r="F31" s="13">
        <v>1000</v>
      </c>
    </row>
    <row r="32" spans="1:6" s="61" customFormat="1" ht="18" customHeight="1">
      <c r="A32" s="270">
        <v>80120</v>
      </c>
      <c r="B32" s="75" t="s">
        <v>62</v>
      </c>
      <c r="C32" s="85" t="s">
        <v>155</v>
      </c>
      <c r="D32" s="42">
        <f>SUM(D33:D40)</f>
        <v>52400</v>
      </c>
      <c r="E32" s="76">
        <f>SUM(E40)</f>
        <v>500000</v>
      </c>
      <c r="F32" s="27">
        <f>SUM(F33:F39)</f>
        <v>77330</v>
      </c>
    </row>
    <row r="33" spans="1:6" s="61" customFormat="1" ht="80.25" customHeight="1">
      <c r="A33" s="276" t="s">
        <v>128</v>
      </c>
      <c r="B33" s="168" t="s">
        <v>129</v>
      </c>
      <c r="C33" s="260"/>
      <c r="D33" s="40">
        <v>50000</v>
      </c>
      <c r="E33" s="199"/>
      <c r="F33" s="166"/>
    </row>
    <row r="34" spans="1:6" s="61" customFormat="1" ht="18" customHeight="1">
      <c r="A34" s="303" t="s">
        <v>31</v>
      </c>
      <c r="B34" s="304" t="s">
        <v>28</v>
      </c>
      <c r="C34" s="305"/>
      <c r="D34" s="101">
        <v>100</v>
      </c>
      <c r="E34" s="203"/>
      <c r="F34" s="89"/>
    </row>
    <row r="35" spans="1:6" s="61" customFormat="1" ht="20.25" customHeight="1">
      <c r="A35" s="276" t="s">
        <v>58</v>
      </c>
      <c r="B35" s="277" t="s">
        <v>59</v>
      </c>
      <c r="C35" s="260"/>
      <c r="D35" s="40">
        <v>2300</v>
      </c>
      <c r="E35" s="199"/>
      <c r="F35" s="166"/>
    </row>
    <row r="36" spans="1:6" s="61" customFormat="1" ht="16.5" customHeight="1">
      <c r="A36" s="276" t="s">
        <v>131</v>
      </c>
      <c r="B36" s="277" t="s">
        <v>133</v>
      </c>
      <c r="C36" s="260"/>
      <c r="D36" s="40"/>
      <c r="E36" s="199"/>
      <c r="F36" s="13">
        <v>3500</v>
      </c>
    </row>
    <row r="37" spans="1:6" s="61" customFormat="1" ht="13.5" customHeight="1">
      <c r="A37" s="276" t="s">
        <v>130</v>
      </c>
      <c r="B37" s="277" t="s">
        <v>51</v>
      </c>
      <c r="C37" s="260"/>
      <c r="D37" s="40"/>
      <c r="E37" s="199"/>
      <c r="F37" s="13">
        <v>37330</v>
      </c>
    </row>
    <row r="38" spans="1:6" s="61" customFormat="1" ht="13.5" customHeight="1">
      <c r="A38" s="276" t="s">
        <v>132</v>
      </c>
      <c r="B38" s="277" t="s">
        <v>60</v>
      </c>
      <c r="C38" s="260"/>
      <c r="D38" s="40"/>
      <c r="E38" s="199"/>
      <c r="F38" s="13">
        <v>3000</v>
      </c>
    </row>
    <row r="39" spans="1:6" s="61" customFormat="1" ht="29.25" customHeight="1">
      <c r="A39" s="58">
        <v>6050</v>
      </c>
      <c r="B39" s="50" t="s">
        <v>156</v>
      </c>
      <c r="C39" s="260"/>
      <c r="D39" s="40"/>
      <c r="E39" s="199"/>
      <c r="F39" s="13">
        <v>33500</v>
      </c>
    </row>
    <row r="40" spans="1:6" s="61" customFormat="1" ht="32.25" customHeight="1">
      <c r="A40" s="58">
        <v>6050</v>
      </c>
      <c r="B40" s="50" t="s">
        <v>177</v>
      </c>
      <c r="C40" s="59" t="s">
        <v>19</v>
      </c>
      <c r="D40" s="278"/>
      <c r="E40" s="70">
        <v>500000</v>
      </c>
      <c r="F40" s="13"/>
    </row>
    <row r="41" spans="1:6" s="61" customFormat="1" ht="14.25" customHeight="1">
      <c r="A41" s="270" t="s">
        <v>138</v>
      </c>
      <c r="B41" s="75" t="s">
        <v>45</v>
      </c>
      <c r="C41" s="85" t="s">
        <v>13</v>
      </c>
      <c r="D41" s="42">
        <f>SUM(D42:D44)</f>
        <v>39300</v>
      </c>
      <c r="E41" s="76"/>
      <c r="F41" s="27">
        <f>SUM(F42:F45)</f>
        <v>31000</v>
      </c>
    </row>
    <row r="42" spans="1:6" s="61" customFormat="1" ht="83.25" customHeight="1">
      <c r="A42" s="276" t="s">
        <v>128</v>
      </c>
      <c r="B42" s="168" t="s">
        <v>129</v>
      </c>
      <c r="C42" s="260"/>
      <c r="D42" s="40">
        <v>39000</v>
      </c>
      <c r="E42" s="199"/>
      <c r="F42" s="166"/>
    </row>
    <row r="43" spans="1:6" s="61" customFormat="1" ht="15" customHeight="1">
      <c r="A43" s="58" t="s">
        <v>31</v>
      </c>
      <c r="B43" s="50" t="s">
        <v>28</v>
      </c>
      <c r="C43" s="260"/>
      <c r="D43" s="40">
        <v>200</v>
      </c>
      <c r="E43" s="199"/>
      <c r="F43" s="166"/>
    </row>
    <row r="44" spans="1:6" s="61" customFormat="1" ht="15" customHeight="1">
      <c r="A44" s="276" t="s">
        <v>58</v>
      </c>
      <c r="B44" s="277" t="s">
        <v>59</v>
      </c>
      <c r="C44" s="260"/>
      <c r="D44" s="40">
        <v>100</v>
      </c>
      <c r="E44" s="199"/>
      <c r="F44" s="166"/>
    </row>
    <row r="45" spans="1:6" s="61" customFormat="1" ht="15" customHeight="1">
      <c r="A45" s="58" t="s">
        <v>36</v>
      </c>
      <c r="B45" s="50" t="s">
        <v>18</v>
      </c>
      <c r="C45" s="59"/>
      <c r="D45" s="278"/>
      <c r="E45" s="70"/>
      <c r="F45" s="13">
        <v>31000</v>
      </c>
    </row>
    <row r="46" spans="1:6" s="61" customFormat="1" ht="16.5" customHeight="1">
      <c r="A46" s="270" t="s">
        <v>139</v>
      </c>
      <c r="B46" s="75" t="s">
        <v>140</v>
      </c>
      <c r="C46" s="85" t="s">
        <v>13</v>
      </c>
      <c r="D46" s="42"/>
      <c r="E46" s="76"/>
      <c r="F46" s="27">
        <f>SUM(F47:F48)</f>
        <v>3000</v>
      </c>
    </row>
    <row r="47" spans="1:6" s="61" customFormat="1" ht="18" customHeight="1">
      <c r="A47" s="58" t="s">
        <v>36</v>
      </c>
      <c r="B47" s="50" t="s">
        <v>18</v>
      </c>
      <c r="C47" s="260"/>
      <c r="D47" s="40"/>
      <c r="E47" s="199"/>
      <c r="F47" s="13">
        <v>1500</v>
      </c>
    </row>
    <row r="48" spans="1:6" s="61" customFormat="1" ht="31.5" customHeight="1">
      <c r="A48" s="58" t="s">
        <v>141</v>
      </c>
      <c r="B48" s="50" t="s">
        <v>24</v>
      </c>
      <c r="C48" s="59"/>
      <c r="D48" s="278"/>
      <c r="E48" s="70"/>
      <c r="F48" s="13">
        <v>1500</v>
      </c>
    </row>
    <row r="49" spans="1:6" s="61" customFormat="1" ht="18" customHeight="1">
      <c r="A49" s="270" t="s">
        <v>142</v>
      </c>
      <c r="B49" s="75" t="s">
        <v>143</v>
      </c>
      <c r="C49" s="85" t="s">
        <v>13</v>
      </c>
      <c r="D49" s="42">
        <f>SUM(D50:D51)</f>
        <v>2310</v>
      </c>
      <c r="E49" s="76"/>
      <c r="F49" s="27"/>
    </row>
    <row r="50" spans="1:6" s="61" customFormat="1" ht="21" customHeight="1">
      <c r="A50" s="58" t="s">
        <v>144</v>
      </c>
      <c r="B50" s="50" t="s">
        <v>145</v>
      </c>
      <c r="C50" s="260"/>
      <c r="D50" s="40">
        <v>600</v>
      </c>
      <c r="E50" s="199"/>
      <c r="F50" s="13"/>
    </row>
    <row r="51" spans="1:6" s="61" customFormat="1" ht="15" customHeight="1">
      <c r="A51" s="276" t="s">
        <v>58</v>
      </c>
      <c r="B51" s="277" t="s">
        <v>59</v>
      </c>
      <c r="C51" s="59"/>
      <c r="D51" s="40">
        <v>1710</v>
      </c>
      <c r="E51" s="70"/>
      <c r="F51" s="13"/>
    </row>
    <row r="52" spans="1:6" s="61" customFormat="1" ht="18" customHeight="1">
      <c r="A52" s="270">
        <v>80195</v>
      </c>
      <c r="B52" s="75" t="s">
        <v>12</v>
      </c>
      <c r="C52" s="85" t="s">
        <v>19</v>
      </c>
      <c r="D52" s="254"/>
      <c r="E52" s="76">
        <f>SUM(E53)</f>
        <v>50000</v>
      </c>
      <c r="F52" s="27"/>
    </row>
    <row r="53" spans="1:6" s="61" customFormat="1" ht="33" customHeight="1" thickBot="1">
      <c r="A53" s="58">
        <v>6050</v>
      </c>
      <c r="B53" s="50" t="s">
        <v>118</v>
      </c>
      <c r="C53" s="59"/>
      <c r="D53" s="255"/>
      <c r="E53" s="70">
        <v>50000</v>
      </c>
      <c r="F53" s="13"/>
    </row>
    <row r="54" spans="1:6" s="61" customFormat="1" ht="16.5" customHeight="1" thickBot="1" thickTop="1">
      <c r="A54" s="272">
        <v>852</v>
      </c>
      <c r="B54" s="156" t="s">
        <v>46</v>
      </c>
      <c r="C54" s="63" t="s">
        <v>67</v>
      </c>
      <c r="D54" s="253"/>
      <c r="E54" s="217"/>
      <c r="F54" s="14">
        <f>SUM(F55)</f>
        <v>5210</v>
      </c>
    </row>
    <row r="55" spans="1:6" s="61" customFormat="1" ht="16.5" customHeight="1" thickTop="1">
      <c r="A55" s="273">
        <v>85201</v>
      </c>
      <c r="B55" s="214" t="s">
        <v>101</v>
      </c>
      <c r="C55" s="216"/>
      <c r="D55" s="256"/>
      <c r="E55" s="247"/>
      <c r="F55" s="39">
        <f>SUM(F56)</f>
        <v>5210</v>
      </c>
    </row>
    <row r="56" spans="1:6" s="61" customFormat="1" ht="16.5" customHeight="1">
      <c r="A56" s="271">
        <v>4010</v>
      </c>
      <c r="B56" s="52" t="s">
        <v>50</v>
      </c>
      <c r="C56" s="112"/>
      <c r="D56" s="257"/>
      <c r="E56" s="70"/>
      <c r="F56" s="13">
        <f>SUM(F57:F58)</f>
        <v>5210</v>
      </c>
    </row>
    <row r="57" spans="1:6" s="61" customFormat="1" ht="16.5" customHeight="1">
      <c r="A57" s="274"/>
      <c r="B57" s="219" t="s">
        <v>179</v>
      </c>
      <c r="C57" s="59"/>
      <c r="D57" s="255"/>
      <c r="E57" s="212"/>
      <c r="F57" s="60">
        <v>2740</v>
      </c>
    </row>
    <row r="58" spans="1:6" s="61" customFormat="1" ht="16.5" customHeight="1" thickBot="1">
      <c r="A58" s="269"/>
      <c r="B58" s="219" t="s">
        <v>102</v>
      </c>
      <c r="C58" s="59"/>
      <c r="D58" s="255"/>
      <c r="E58" s="212"/>
      <c r="F58" s="60">
        <v>2470</v>
      </c>
    </row>
    <row r="59" spans="1:6" s="61" customFormat="1" ht="16.5" customHeight="1" thickBot="1" thickTop="1">
      <c r="A59" s="272" t="s">
        <v>146</v>
      </c>
      <c r="B59" s="156" t="s">
        <v>38</v>
      </c>
      <c r="C59" s="63" t="s">
        <v>13</v>
      </c>
      <c r="D59" s="38">
        <f>D60+D63+D65</f>
        <v>20010</v>
      </c>
      <c r="E59" s="217"/>
      <c r="F59" s="14">
        <f>F60+F63+F65</f>
        <v>4800</v>
      </c>
    </row>
    <row r="60" spans="1:6" s="61" customFormat="1" ht="16.5" customHeight="1" thickTop="1">
      <c r="A60" s="273" t="s">
        <v>147</v>
      </c>
      <c r="B60" s="214" t="s">
        <v>148</v>
      </c>
      <c r="C60" s="216"/>
      <c r="D60" s="93">
        <f>SUM(D61)</f>
        <v>10000</v>
      </c>
      <c r="E60" s="247"/>
      <c r="F60" s="39">
        <f>SUM(F61:F62)</f>
        <v>2000</v>
      </c>
    </row>
    <row r="61" spans="1:6" s="61" customFormat="1" ht="16.5" customHeight="1">
      <c r="A61" s="271" t="s">
        <v>29</v>
      </c>
      <c r="B61" s="52" t="s">
        <v>30</v>
      </c>
      <c r="C61" s="112"/>
      <c r="D61" s="40">
        <v>10000</v>
      </c>
      <c r="E61" s="70"/>
      <c r="F61" s="13"/>
    </row>
    <row r="62" spans="1:6" s="25" customFormat="1" ht="16.5" customHeight="1">
      <c r="A62" s="58" t="s">
        <v>36</v>
      </c>
      <c r="B62" s="120" t="s">
        <v>18</v>
      </c>
      <c r="C62" s="112"/>
      <c r="D62" s="257"/>
      <c r="E62" s="70"/>
      <c r="F62" s="13">
        <v>2000</v>
      </c>
    </row>
    <row r="63" spans="1:6" s="61" customFormat="1" ht="30.75" customHeight="1">
      <c r="A63" s="273" t="s">
        <v>149</v>
      </c>
      <c r="B63" s="75" t="s">
        <v>150</v>
      </c>
      <c r="C63" s="295"/>
      <c r="D63" s="42">
        <f>SUM(D64)</f>
        <v>6510</v>
      </c>
      <c r="E63" s="296"/>
      <c r="F63" s="27"/>
    </row>
    <row r="64" spans="1:6" s="61" customFormat="1" ht="16.5" customHeight="1">
      <c r="A64" s="271" t="s">
        <v>58</v>
      </c>
      <c r="B64" s="52" t="s">
        <v>59</v>
      </c>
      <c r="C64" s="112"/>
      <c r="D64" s="40">
        <v>6510</v>
      </c>
      <c r="E64" s="70"/>
      <c r="F64" s="13"/>
    </row>
    <row r="65" spans="1:6" s="61" customFormat="1" ht="16.5" customHeight="1">
      <c r="A65" s="273" t="s">
        <v>151</v>
      </c>
      <c r="B65" s="75" t="s">
        <v>152</v>
      </c>
      <c r="C65" s="295"/>
      <c r="D65" s="42">
        <f>SUM(D66)</f>
        <v>3500</v>
      </c>
      <c r="E65" s="296"/>
      <c r="F65" s="27">
        <f>SUM(F66:F68)</f>
        <v>2800</v>
      </c>
    </row>
    <row r="66" spans="1:6" s="61" customFormat="1" ht="16.5" customHeight="1">
      <c r="A66" s="271" t="s">
        <v>29</v>
      </c>
      <c r="B66" s="52" t="s">
        <v>30</v>
      </c>
      <c r="C66" s="112"/>
      <c r="D66" s="40">
        <v>3500</v>
      </c>
      <c r="E66" s="70"/>
      <c r="F66" s="13"/>
    </row>
    <row r="67" spans="1:6" s="25" customFormat="1" ht="16.5" customHeight="1">
      <c r="A67" s="303" t="s">
        <v>36</v>
      </c>
      <c r="B67" s="306" t="s">
        <v>18</v>
      </c>
      <c r="C67" s="216"/>
      <c r="D67" s="256"/>
      <c r="E67" s="307"/>
      <c r="F67" s="86">
        <v>2000</v>
      </c>
    </row>
    <row r="68" spans="1:6" s="25" customFormat="1" ht="33" customHeight="1" thickBot="1">
      <c r="A68" s="58" t="s">
        <v>153</v>
      </c>
      <c r="B68" s="120" t="s">
        <v>154</v>
      </c>
      <c r="C68" s="112"/>
      <c r="D68" s="257"/>
      <c r="E68" s="70"/>
      <c r="F68" s="13">
        <v>800</v>
      </c>
    </row>
    <row r="69" spans="1:6" s="281" customFormat="1" ht="34.5" customHeight="1" thickBot="1" thickTop="1">
      <c r="A69" s="275">
        <v>900</v>
      </c>
      <c r="B69" s="121" t="s">
        <v>26</v>
      </c>
      <c r="C69" s="282" t="s">
        <v>19</v>
      </c>
      <c r="D69" s="283"/>
      <c r="E69" s="69"/>
      <c r="F69" s="14">
        <f>F70+F72</f>
        <v>798000</v>
      </c>
    </row>
    <row r="70" spans="1:6" s="281" customFormat="1" ht="18" customHeight="1" thickTop="1">
      <c r="A70" s="183" t="s">
        <v>86</v>
      </c>
      <c r="B70" s="189" t="s">
        <v>87</v>
      </c>
      <c r="C70" s="284"/>
      <c r="D70" s="285"/>
      <c r="E70" s="105"/>
      <c r="F70" s="39">
        <f>SUM(F71:F71)</f>
        <v>736000</v>
      </c>
    </row>
    <row r="71" spans="1:6" s="287" customFormat="1" ht="16.5" customHeight="1">
      <c r="A71" s="238" t="s">
        <v>17</v>
      </c>
      <c r="B71" s="119" t="s">
        <v>9</v>
      </c>
      <c r="C71" s="286"/>
      <c r="D71" s="257"/>
      <c r="E71" s="199"/>
      <c r="F71" s="13">
        <v>736000</v>
      </c>
    </row>
    <row r="72" spans="1:6" s="287" customFormat="1" ht="17.25" customHeight="1">
      <c r="A72" s="125" t="s">
        <v>91</v>
      </c>
      <c r="B72" s="157" t="s">
        <v>92</v>
      </c>
      <c r="C72" s="298"/>
      <c r="D72" s="299"/>
      <c r="E72" s="56"/>
      <c r="F72" s="27">
        <f>SUM(F73)</f>
        <v>62000</v>
      </c>
    </row>
    <row r="73" spans="1:6" s="287" customFormat="1" ht="31.5" customHeight="1" thickBot="1">
      <c r="A73" s="64">
        <v>4390</v>
      </c>
      <c r="B73" s="50" t="s">
        <v>157</v>
      </c>
      <c r="C73" s="297"/>
      <c r="D73" s="257"/>
      <c r="E73" s="300"/>
      <c r="F73" s="13">
        <v>62000</v>
      </c>
    </row>
    <row r="74" spans="1:7" s="290" customFormat="1" ht="21.75" customHeight="1" thickBot="1" thickTop="1">
      <c r="A74" s="288"/>
      <c r="B74" s="2" t="s">
        <v>10</v>
      </c>
      <c r="C74" s="2"/>
      <c r="D74" s="259">
        <f>D17+D20+D59</f>
        <v>125110</v>
      </c>
      <c r="E74" s="114">
        <f>E69+E20+E11+E54+E59</f>
        <v>2250000</v>
      </c>
      <c r="F74" s="100">
        <f>F69+F20+F11+F54+F59</f>
        <v>1038320</v>
      </c>
      <c r="G74" s="289"/>
    </row>
    <row r="75" spans="1:6" s="281" customFormat="1" ht="19.5" customHeight="1" thickBot="1" thickTop="1">
      <c r="A75" s="291"/>
      <c r="B75" s="32" t="s">
        <v>20</v>
      </c>
      <c r="C75" s="246"/>
      <c r="D75" s="258"/>
      <c r="E75" s="71">
        <f>F74-E74</f>
        <v>-1211680</v>
      </c>
      <c r="F75" s="308"/>
    </row>
    <row r="76" spans="1:6" s="293" customFormat="1" ht="17.25" thickTop="1">
      <c r="A76" s="292"/>
      <c r="E76" s="294"/>
      <c r="F76" s="294"/>
    </row>
    <row r="77" s="293" customFormat="1" ht="16.5">
      <c r="A77" s="292"/>
    </row>
    <row r="78" s="293" customFormat="1" ht="16.5">
      <c r="A78" s="292"/>
    </row>
    <row r="79" s="293" customFormat="1" ht="16.5">
      <c r="A79" s="292"/>
    </row>
    <row r="80" s="293" customFormat="1" ht="16.5">
      <c r="A80" s="292"/>
    </row>
    <row r="81" s="293" customFormat="1" ht="16.5">
      <c r="A81" s="292"/>
    </row>
    <row r="82" s="293" customFormat="1" ht="16.5">
      <c r="A82" s="292"/>
    </row>
  </sheetData>
  <mergeCells count="1">
    <mergeCell ref="B8:B9"/>
  </mergeCells>
  <printOptions horizontalCentered="1"/>
  <pageMargins left="0" right="0" top="0.984251968503937" bottom="0.5905511811023623" header="0.5118110236220472" footer="0.5118110236220472"/>
  <pageSetup firstPageNumber="8" useFirstPageNumber="1" horizontalDpi="300" verticalDpi="300" orientation="portrait" paperSize="9" r:id="rId2"/>
  <headerFooter alignWithMargins="0">
    <oddHeader>&amp;C&amp;"Times New Roman,Normalny"&amp;P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3" sqref="D3"/>
    </sheetView>
  </sheetViews>
  <sheetFormatPr defaultColWidth="9.00390625" defaultRowHeight="12.75"/>
  <cols>
    <col min="1" max="1" width="6.75390625" style="128" customWidth="1"/>
    <col min="2" max="2" width="36.875" style="128" customWidth="1"/>
    <col min="3" max="3" width="6.125" style="128" customWidth="1"/>
    <col min="4" max="5" width="15.75390625" style="128" customWidth="1"/>
    <col min="6" max="16384" width="10.00390625" style="128" customWidth="1"/>
  </cols>
  <sheetData>
    <row r="1" spans="4:5" ht="12.75" customHeight="1">
      <c r="D1" s="1" t="s">
        <v>65</v>
      </c>
      <c r="E1" s="129"/>
    </row>
    <row r="2" spans="1:5" ht="12.75" customHeight="1">
      <c r="A2" s="130"/>
      <c r="B2" s="131"/>
      <c r="C2" s="132"/>
      <c r="D2" s="34" t="s">
        <v>277</v>
      </c>
      <c r="E2" s="133"/>
    </row>
    <row r="3" spans="1:5" ht="12.75" customHeight="1">
      <c r="A3" s="130"/>
      <c r="B3" s="131"/>
      <c r="C3" s="132"/>
      <c r="D3" s="34" t="s">
        <v>21</v>
      </c>
      <c r="E3" s="133"/>
    </row>
    <row r="4" spans="1:5" ht="12" customHeight="1">
      <c r="A4" s="130"/>
      <c r="B4" s="131"/>
      <c r="C4" s="132"/>
      <c r="D4" s="34" t="s">
        <v>158</v>
      </c>
      <c r="E4" s="133"/>
    </row>
    <row r="5" spans="1:5" ht="18" customHeight="1">
      <c r="A5" s="130"/>
      <c r="B5" s="131"/>
      <c r="C5" s="132"/>
      <c r="E5" s="133"/>
    </row>
    <row r="6" spans="1:5" s="138" customFormat="1" ht="75" customHeight="1">
      <c r="A6" s="134" t="s">
        <v>66</v>
      </c>
      <c r="B6" s="135"/>
      <c r="C6" s="136"/>
      <c r="D6" s="137"/>
      <c r="E6" s="137"/>
    </row>
    <row r="7" spans="1:5" s="138" customFormat="1" ht="21.75" customHeight="1" thickBot="1">
      <c r="A7" s="134"/>
      <c r="B7" s="135"/>
      <c r="C7" s="136"/>
      <c r="D7" s="137"/>
      <c r="E7" s="139" t="s">
        <v>0</v>
      </c>
    </row>
    <row r="8" spans="1:5" s="145" customFormat="1" ht="30" customHeight="1">
      <c r="A8" s="140" t="s">
        <v>1</v>
      </c>
      <c r="B8" s="141" t="s">
        <v>2</v>
      </c>
      <c r="C8" s="142" t="s">
        <v>3</v>
      </c>
      <c r="D8" s="143" t="s">
        <v>4</v>
      </c>
      <c r="E8" s="144" t="s">
        <v>5</v>
      </c>
    </row>
    <row r="9" spans="1:5" s="145" customFormat="1" ht="16.5" customHeight="1">
      <c r="A9" s="146" t="s">
        <v>6</v>
      </c>
      <c r="B9" s="147"/>
      <c r="C9" s="148" t="s">
        <v>7</v>
      </c>
      <c r="D9" s="149" t="s">
        <v>15</v>
      </c>
      <c r="E9" s="150" t="s">
        <v>15</v>
      </c>
    </row>
    <row r="10" spans="1:5" s="155" customFormat="1" ht="9.75" customHeight="1" thickBot="1">
      <c r="A10" s="151">
        <v>1</v>
      </c>
      <c r="B10" s="152">
        <v>2</v>
      </c>
      <c r="C10" s="152">
        <v>3</v>
      </c>
      <c r="D10" s="153">
        <v>4</v>
      </c>
      <c r="E10" s="154">
        <v>5</v>
      </c>
    </row>
    <row r="11" spans="1:5" s="155" customFormat="1" ht="22.5" customHeight="1" thickBot="1" thickTop="1">
      <c r="A11" s="77">
        <v>852</v>
      </c>
      <c r="B11" s="156" t="s">
        <v>46</v>
      </c>
      <c r="C11" s="63" t="s">
        <v>67</v>
      </c>
      <c r="D11" s="38">
        <f>SUM(D12)</f>
        <v>51136</v>
      </c>
      <c r="E11" s="14">
        <f>SUM(E12)</f>
        <v>51136</v>
      </c>
    </row>
    <row r="12" spans="1:5" s="155" customFormat="1" ht="21.75" customHeight="1" thickTop="1">
      <c r="A12" s="41">
        <v>85295</v>
      </c>
      <c r="B12" s="157" t="s">
        <v>12</v>
      </c>
      <c r="C12" s="158"/>
      <c r="D12" s="159">
        <f>SUM(D14)</f>
        <v>51136</v>
      </c>
      <c r="E12" s="39">
        <f>SUM(E14:E21)</f>
        <v>51136</v>
      </c>
    </row>
    <row r="13" spans="1:5" s="61" customFormat="1" ht="27.75" customHeight="1">
      <c r="A13" s="160"/>
      <c r="B13" s="161" t="s">
        <v>68</v>
      </c>
      <c r="C13" s="59"/>
      <c r="D13" s="162"/>
      <c r="E13" s="163"/>
    </row>
    <row r="14" spans="1:5" s="155" customFormat="1" ht="70.5" customHeight="1">
      <c r="A14" s="58" t="s">
        <v>69</v>
      </c>
      <c r="B14" s="164" t="s">
        <v>70</v>
      </c>
      <c r="C14" s="165"/>
      <c r="D14" s="40">
        <v>51136</v>
      </c>
      <c r="E14" s="166"/>
    </row>
    <row r="15" spans="1:5" s="155" customFormat="1" ht="17.25" customHeight="1">
      <c r="A15" s="167" t="s">
        <v>71</v>
      </c>
      <c r="B15" s="164" t="s">
        <v>34</v>
      </c>
      <c r="C15" s="165"/>
      <c r="D15" s="40"/>
      <c r="E15" s="13">
        <v>4840</v>
      </c>
    </row>
    <row r="16" spans="1:5" s="155" customFormat="1" ht="17.25" customHeight="1">
      <c r="A16" s="167" t="s">
        <v>72</v>
      </c>
      <c r="B16" s="164" t="s">
        <v>48</v>
      </c>
      <c r="C16" s="165"/>
      <c r="D16" s="40"/>
      <c r="E16" s="13">
        <v>741</v>
      </c>
    </row>
    <row r="17" spans="1:5" s="155" customFormat="1" ht="17.25" customHeight="1">
      <c r="A17" s="167" t="s">
        <v>47</v>
      </c>
      <c r="B17" s="164" t="s">
        <v>35</v>
      </c>
      <c r="C17" s="165"/>
      <c r="D17" s="40"/>
      <c r="E17" s="13">
        <v>30219</v>
      </c>
    </row>
    <row r="18" spans="1:5" s="155" customFormat="1" ht="17.25" customHeight="1">
      <c r="A18" s="167" t="s">
        <v>36</v>
      </c>
      <c r="B18" s="164" t="s">
        <v>18</v>
      </c>
      <c r="C18" s="165"/>
      <c r="D18" s="40"/>
      <c r="E18" s="13">
        <v>4300</v>
      </c>
    </row>
    <row r="19" spans="1:5" s="155" customFormat="1" ht="17.25" customHeight="1">
      <c r="A19" s="167" t="s">
        <v>17</v>
      </c>
      <c r="B19" s="164" t="s">
        <v>9</v>
      </c>
      <c r="C19" s="165"/>
      <c r="D19" s="40"/>
      <c r="E19" s="13">
        <v>10100</v>
      </c>
    </row>
    <row r="20" spans="1:5" s="155" customFormat="1" ht="30.75" customHeight="1">
      <c r="A20" s="167" t="s">
        <v>73</v>
      </c>
      <c r="B20" s="168" t="s">
        <v>41</v>
      </c>
      <c r="C20" s="165"/>
      <c r="D20" s="40"/>
      <c r="E20" s="13">
        <v>100</v>
      </c>
    </row>
    <row r="21" spans="1:5" s="155" customFormat="1" ht="37.5" customHeight="1" thickBot="1">
      <c r="A21" s="167" t="s">
        <v>74</v>
      </c>
      <c r="B21" s="168" t="s">
        <v>75</v>
      </c>
      <c r="C21" s="165"/>
      <c r="D21" s="40"/>
      <c r="E21" s="13">
        <v>836</v>
      </c>
    </row>
    <row r="22" spans="1:6" s="61" customFormat="1" ht="19.5" customHeight="1" thickBot="1" thickTop="1">
      <c r="A22" s="169"/>
      <c r="B22" s="170" t="s">
        <v>10</v>
      </c>
      <c r="C22" s="171"/>
      <c r="D22" s="172">
        <f>D11</f>
        <v>51136</v>
      </c>
      <c r="E22" s="173">
        <f>E11</f>
        <v>51136</v>
      </c>
      <c r="F22" s="174"/>
    </row>
    <row r="23" s="175" customFormat="1" ht="13.5" thickTop="1">
      <c r="D23" s="176"/>
    </row>
    <row r="24" s="175" customFormat="1" ht="12.75">
      <c r="D24" s="177"/>
    </row>
    <row r="25" s="175" customFormat="1" ht="12.75">
      <c r="D25" s="177"/>
    </row>
    <row r="26" spans="1:6" s="175" customFormat="1" ht="15.75">
      <c r="A26" s="128"/>
      <c r="B26" s="128"/>
      <c r="C26" s="128"/>
      <c r="D26" s="128"/>
      <c r="E26" s="128"/>
      <c r="F26" s="128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H3" sqref="H3"/>
    </sheetView>
  </sheetViews>
  <sheetFormatPr defaultColWidth="9.00390625" defaultRowHeight="12.75"/>
  <cols>
    <col min="1" max="1" width="5.875" style="351" customWidth="1"/>
    <col min="2" max="2" width="7.00390625" style="352" customWidth="1"/>
    <col min="3" max="3" width="48.75390625" style="353" customWidth="1"/>
    <col min="4" max="4" width="0.74609375" style="354" hidden="1" customWidth="1"/>
    <col min="5" max="5" width="9.75390625" style="355" hidden="1" customWidth="1"/>
    <col min="6" max="6" width="9.25390625" style="353" hidden="1" customWidth="1"/>
    <col min="7" max="7" width="9.75390625" style="353" hidden="1" customWidth="1"/>
    <col min="8" max="10" width="9.75390625" style="353" customWidth="1"/>
    <col min="11" max="16384" width="9.125" style="353" customWidth="1"/>
  </cols>
  <sheetData>
    <row r="1" ht="13.5">
      <c r="H1" s="1" t="s">
        <v>180</v>
      </c>
    </row>
    <row r="2" ht="13.5">
      <c r="H2" s="34" t="s">
        <v>277</v>
      </c>
    </row>
    <row r="3" ht="13.5">
      <c r="H3" s="34" t="s">
        <v>21</v>
      </c>
    </row>
    <row r="4" ht="13.5">
      <c r="H4" s="34" t="s">
        <v>158</v>
      </c>
    </row>
    <row r="5" ht="17.25" customHeight="1">
      <c r="H5" s="34"/>
    </row>
    <row r="6" spans="1:5" s="359" customFormat="1" ht="17.25" customHeight="1">
      <c r="A6" s="356"/>
      <c r="B6" s="357"/>
      <c r="C6" s="358" t="s">
        <v>181</v>
      </c>
      <c r="E6" s="360"/>
    </row>
    <row r="7" spans="1:5" s="359" customFormat="1" ht="17.25">
      <c r="A7" s="356"/>
      <c r="B7" s="357"/>
      <c r="C7" s="358" t="s">
        <v>182</v>
      </c>
      <c r="E7" s="360"/>
    </row>
    <row r="8" spans="1:5" s="359" customFormat="1" ht="18" customHeight="1">
      <c r="A8" s="356"/>
      <c r="B8" s="357"/>
      <c r="C8" s="358" t="s">
        <v>183</v>
      </c>
      <c r="D8" s="361"/>
      <c r="E8" s="360"/>
    </row>
    <row r="9" spans="1:5" s="359" customFormat="1" ht="15.75" customHeight="1">
      <c r="A9" s="356"/>
      <c r="B9" s="357"/>
      <c r="C9" s="358" t="s">
        <v>184</v>
      </c>
      <c r="D9" s="361"/>
      <c r="E9" s="360"/>
    </row>
    <row r="10" spans="1:10" ht="12.75" customHeight="1" thickBot="1">
      <c r="A10" s="351" t="s">
        <v>185</v>
      </c>
      <c r="C10" s="362"/>
      <c r="E10" s="363"/>
      <c r="G10" s="363" t="s">
        <v>0</v>
      </c>
      <c r="H10" s="363"/>
      <c r="I10" s="363"/>
      <c r="J10" s="363" t="s">
        <v>0</v>
      </c>
    </row>
    <row r="11" ht="8.25" customHeight="1" hidden="1">
      <c r="B11" s="364"/>
    </row>
    <row r="12" spans="1:10" s="374" customFormat="1" ht="45" customHeight="1">
      <c r="A12" s="365" t="s">
        <v>186</v>
      </c>
      <c r="B12" s="366" t="s">
        <v>187</v>
      </c>
      <c r="C12" s="367" t="s">
        <v>188</v>
      </c>
      <c r="D12" s="368" t="s">
        <v>189</v>
      </c>
      <c r="E12" s="369" t="s">
        <v>190</v>
      </c>
      <c r="F12" s="370" t="s">
        <v>191</v>
      </c>
      <c r="G12" s="371" t="s">
        <v>192</v>
      </c>
      <c r="H12" s="372" t="s">
        <v>193</v>
      </c>
      <c r="I12" s="372" t="s">
        <v>191</v>
      </c>
      <c r="J12" s="373" t="s">
        <v>194</v>
      </c>
    </row>
    <row r="13" spans="1:10" s="383" customFormat="1" ht="12.75" customHeight="1" thickBot="1">
      <c r="A13" s="375">
        <v>1</v>
      </c>
      <c r="B13" s="376">
        <v>2</v>
      </c>
      <c r="C13" s="377">
        <v>3</v>
      </c>
      <c r="D13" s="378">
        <v>3</v>
      </c>
      <c r="E13" s="379">
        <v>4</v>
      </c>
      <c r="F13" s="380">
        <v>5</v>
      </c>
      <c r="G13" s="381">
        <v>6</v>
      </c>
      <c r="H13" s="380">
        <v>4</v>
      </c>
      <c r="I13" s="380">
        <v>5</v>
      </c>
      <c r="J13" s="382">
        <v>6</v>
      </c>
    </row>
    <row r="14" spans="1:10" s="393" customFormat="1" ht="27.75" customHeight="1" thickBot="1" thickTop="1">
      <c r="A14" s="384" t="s">
        <v>195</v>
      </c>
      <c r="B14" s="385"/>
      <c r="C14" s="386" t="s">
        <v>196</v>
      </c>
      <c r="D14" s="387"/>
      <c r="E14" s="388">
        <v>345000</v>
      </c>
      <c r="F14" s="389">
        <v>1909858</v>
      </c>
      <c r="G14" s="390">
        <f>E14+F14</f>
        <v>2254858</v>
      </c>
      <c r="H14" s="391">
        <f>G14</f>
        <v>2254858</v>
      </c>
      <c r="I14" s="391"/>
      <c r="J14" s="392">
        <f>H14+I14</f>
        <v>2254858</v>
      </c>
    </row>
    <row r="15" spans="1:10" s="400" customFormat="1" ht="24.75" customHeight="1" thickBot="1" thickTop="1">
      <c r="A15" s="384" t="s">
        <v>197</v>
      </c>
      <c r="B15" s="394" t="s">
        <v>198</v>
      </c>
      <c r="C15" s="395" t="s">
        <v>199</v>
      </c>
      <c r="D15" s="396">
        <f>SUM(D16:D17)</f>
        <v>629047</v>
      </c>
      <c r="E15" s="397">
        <f aca="true" t="shared" si="0" ref="E15:J15">SUM(E16:E18)</f>
        <v>1655000</v>
      </c>
      <c r="F15" s="389">
        <f t="shared" si="0"/>
        <v>-409858</v>
      </c>
      <c r="G15" s="398">
        <f t="shared" si="0"/>
        <v>1245142</v>
      </c>
      <c r="H15" s="389">
        <f t="shared" si="0"/>
        <v>1245142</v>
      </c>
      <c r="I15" s="389"/>
      <c r="J15" s="399">
        <f t="shared" si="0"/>
        <v>1245142</v>
      </c>
    </row>
    <row r="16" spans="1:10" s="409" customFormat="1" ht="29.25" customHeight="1" thickTop="1">
      <c r="A16" s="401"/>
      <c r="B16" s="402" t="s">
        <v>200</v>
      </c>
      <c r="C16" s="403" t="s">
        <v>201</v>
      </c>
      <c r="D16" s="404">
        <v>594047</v>
      </c>
      <c r="E16" s="405">
        <v>4000</v>
      </c>
      <c r="F16" s="406"/>
      <c r="G16" s="407">
        <f>E16+F16</f>
        <v>4000</v>
      </c>
      <c r="H16" s="406">
        <f>F16+G16</f>
        <v>4000</v>
      </c>
      <c r="I16" s="406"/>
      <c r="J16" s="408">
        <f>H16+I16</f>
        <v>4000</v>
      </c>
    </row>
    <row r="17" spans="1:10" s="409" customFormat="1" ht="17.25" customHeight="1">
      <c r="A17" s="401"/>
      <c r="B17" s="402" t="s">
        <v>144</v>
      </c>
      <c r="C17" s="410" t="s">
        <v>145</v>
      </c>
      <c r="D17" s="404">
        <v>35000</v>
      </c>
      <c r="E17" s="405">
        <v>1621000</v>
      </c>
      <c r="F17" s="411">
        <v>-429858</v>
      </c>
      <c r="G17" s="412">
        <f>E17+F17</f>
        <v>1191142</v>
      </c>
      <c r="H17" s="411">
        <f>G17</f>
        <v>1191142</v>
      </c>
      <c r="I17" s="411"/>
      <c r="J17" s="413">
        <f>H17+I17</f>
        <v>1191142</v>
      </c>
    </row>
    <row r="18" spans="1:10" s="409" customFormat="1" ht="17.25" customHeight="1" thickBot="1">
      <c r="A18" s="401"/>
      <c r="B18" s="414" t="s">
        <v>31</v>
      </c>
      <c r="C18" s="415" t="s">
        <v>28</v>
      </c>
      <c r="D18" s="416"/>
      <c r="E18" s="417">
        <v>30000</v>
      </c>
      <c r="F18" s="406">
        <v>20000</v>
      </c>
      <c r="G18" s="407">
        <f>E18+F18</f>
        <v>50000</v>
      </c>
      <c r="H18" s="406">
        <f>G18</f>
        <v>50000</v>
      </c>
      <c r="I18" s="406"/>
      <c r="J18" s="408">
        <f>H18+I18</f>
        <v>50000</v>
      </c>
    </row>
    <row r="19" spans="1:10" s="400" customFormat="1" ht="23.25" customHeight="1" thickBot="1" thickTop="1">
      <c r="A19" s="418" t="s">
        <v>202</v>
      </c>
      <c r="B19" s="419"/>
      <c r="C19" s="386" t="s">
        <v>203</v>
      </c>
      <c r="D19" s="388"/>
      <c r="E19" s="397">
        <f aca="true" t="shared" si="1" ref="E19:J19">E14+E15</f>
        <v>2000000</v>
      </c>
      <c r="F19" s="397">
        <f t="shared" si="1"/>
        <v>1500000</v>
      </c>
      <c r="G19" s="397">
        <f t="shared" si="1"/>
        <v>3500000</v>
      </c>
      <c r="H19" s="396">
        <f t="shared" si="1"/>
        <v>3500000</v>
      </c>
      <c r="I19" s="396"/>
      <c r="J19" s="420">
        <f t="shared" si="1"/>
        <v>3500000</v>
      </c>
    </row>
    <row r="20" spans="1:10" s="400" customFormat="1" ht="25.5" customHeight="1" thickBot="1" thickTop="1">
      <c r="A20" s="421" t="s">
        <v>204</v>
      </c>
      <c r="B20" s="394" t="s">
        <v>198</v>
      </c>
      <c r="C20" s="395" t="s">
        <v>205</v>
      </c>
      <c r="D20" s="396" t="e">
        <f>D21+D31+#REF!+D45</f>
        <v>#REF!</v>
      </c>
      <c r="E20" s="397">
        <f aca="true" t="shared" si="2" ref="E20:J20">E21+E31+E45+E63</f>
        <v>2000000</v>
      </c>
      <c r="F20" s="397">
        <f t="shared" si="2"/>
        <v>310000</v>
      </c>
      <c r="G20" s="397">
        <f t="shared" si="2"/>
        <v>2310000</v>
      </c>
      <c r="H20" s="396">
        <f t="shared" si="2"/>
        <v>2758000</v>
      </c>
      <c r="I20" s="396">
        <f t="shared" si="2"/>
        <v>545000</v>
      </c>
      <c r="J20" s="420">
        <f t="shared" si="2"/>
        <v>3303000</v>
      </c>
    </row>
    <row r="21" spans="1:10" s="430" customFormat="1" ht="21.75" customHeight="1" thickTop="1">
      <c r="A21" s="422" t="s">
        <v>206</v>
      </c>
      <c r="B21" s="423"/>
      <c r="C21" s="424" t="s">
        <v>207</v>
      </c>
      <c r="D21" s="425">
        <f>SUM(D25:D29)</f>
        <v>113000</v>
      </c>
      <c r="E21" s="426">
        <f aca="true" t="shared" si="3" ref="E21:J21">E22+E26+E29+E30</f>
        <v>184000</v>
      </c>
      <c r="F21" s="426">
        <f t="shared" si="3"/>
        <v>27000</v>
      </c>
      <c r="G21" s="427">
        <f t="shared" si="3"/>
        <v>211000</v>
      </c>
      <c r="H21" s="428">
        <f t="shared" si="3"/>
        <v>411000</v>
      </c>
      <c r="I21" s="428"/>
      <c r="J21" s="429">
        <f t="shared" si="3"/>
        <v>411000</v>
      </c>
    </row>
    <row r="22" spans="1:10" s="430" customFormat="1" ht="30" customHeight="1">
      <c r="A22" s="431"/>
      <c r="B22" s="432">
        <v>2450</v>
      </c>
      <c r="C22" s="403" t="s">
        <v>208</v>
      </c>
      <c r="D22" s="433"/>
      <c r="E22" s="404">
        <v>70000</v>
      </c>
      <c r="F22" s="411">
        <v>20000</v>
      </c>
      <c r="G22" s="434">
        <f aca="true" t="shared" si="4" ref="G22:G30">E22+F22</f>
        <v>90000</v>
      </c>
      <c r="H22" s="435">
        <f>G22</f>
        <v>90000</v>
      </c>
      <c r="I22" s="435"/>
      <c r="J22" s="436">
        <f aca="true" t="shared" si="5" ref="J22:J30">H22+I22</f>
        <v>90000</v>
      </c>
    </row>
    <row r="23" spans="1:10" s="430" customFormat="1" ht="13.5" customHeight="1" hidden="1">
      <c r="A23" s="431"/>
      <c r="B23" s="437"/>
      <c r="C23" s="438" t="s">
        <v>209</v>
      </c>
      <c r="D23" s="425"/>
      <c r="E23" s="416"/>
      <c r="F23" s="428"/>
      <c r="G23" s="434">
        <f t="shared" si="4"/>
        <v>0</v>
      </c>
      <c r="H23" s="435">
        <f aca="true" t="shared" si="6" ref="H23:H30">G23</f>
        <v>0</v>
      </c>
      <c r="I23" s="435">
        <f>G23+H23</f>
        <v>0</v>
      </c>
      <c r="J23" s="436">
        <f t="shared" si="5"/>
        <v>0</v>
      </c>
    </row>
    <row r="24" spans="1:10" s="430" customFormat="1" ht="37.5" customHeight="1" hidden="1">
      <c r="A24" s="431"/>
      <c r="B24" s="437"/>
      <c r="C24" s="439" t="s">
        <v>210</v>
      </c>
      <c r="D24" s="425"/>
      <c r="E24" s="440">
        <v>15000</v>
      </c>
      <c r="F24" s="428"/>
      <c r="G24" s="434">
        <f t="shared" si="4"/>
        <v>15000</v>
      </c>
      <c r="H24" s="435">
        <f t="shared" si="6"/>
        <v>15000</v>
      </c>
      <c r="I24" s="435">
        <f>G24+H24</f>
        <v>30000</v>
      </c>
      <c r="J24" s="436">
        <f t="shared" si="5"/>
        <v>45000</v>
      </c>
    </row>
    <row r="25" spans="1:10" s="430" customFormat="1" ht="40.5" hidden="1">
      <c r="A25" s="431"/>
      <c r="B25" s="437"/>
      <c r="C25" s="441" t="s">
        <v>211</v>
      </c>
      <c r="D25" s="442">
        <v>50000</v>
      </c>
      <c r="E25" s="440">
        <v>15000</v>
      </c>
      <c r="F25" s="428"/>
      <c r="G25" s="434">
        <f t="shared" si="4"/>
        <v>15000</v>
      </c>
      <c r="H25" s="435">
        <f t="shared" si="6"/>
        <v>15000</v>
      </c>
      <c r="I25" s="435">
        <f>G25+H25</f>
        <v>30000</v>
      </c>
      <c r="J25" s="436">
        <f t="shared" si="5"/>
        <v>45000</v>
      </c>
    </row>
    <row r="26" spans="1:10" s="409" customFormat="1" ht="16.5" customHeight="1">
      <c r="A26" s="443"/>
      <c r="B26" s="444" t="s">
        <v>36</v>
      </c>
      <c r="C26" s="445" t="s">
        <v>18</v>
      </c>
      <c r="D26" s="446">
        <v>37600</v>
      </c>
      <c r="E26" s="447">
        <v>68000</v>
      </c>
      <c r="F26" s="406">
        <v>6000</v>
      </c>
      <c r="G26" s="434">
        <f t="shared" si="4"/>
        <v>74000</v>
      </c>
      <c r="H26" s="435">
        <v>174000</v>
      </c>
      <c r="I26" s="435"/>
      <c r="J26" s="436">
        <f t="shared" si="5"/>
        <v>174000</v>
      </c>
    </row>
    <row r="27" spans="1:10" s="409" customFormat="1" ht="24.75" customHeight="1" hidden="1">
      <c r="A27" s="443"/>
      <c r="B27" s="448"/>
      <c r="C27" s="449" t="s">
        <v>212</v>
      </c>
      <c r="D27" s="450"/>
      <c r="E27" s="451">
        <v>8000</v>
      </c>
      <c r="F27" s="406"/>
      <c r="G27" s="434">
        <f t="shared" si="4"/>
        <v>8000</v>
      </c>
      <c r="H27" s="435">
        <f t="shared" si="6"/>
        <v>8000</v>
      </c>
      <c r="I27" s="435"/>
      <c r="J27" s="436">
        <f t="shared" si="5"/>
        <v>8000</v>
      </c>
    </row>
    <row r="28" spans="1:10" s="409" customFormat="1" ht="27" hidden="1">
      <c r="A28" s="443"/>
      <c r="B28" s="414"/>
      <c r="C28" s="452" t="s">
        <v>213</v>
      </c>
      <c r="D28" s="442"/>
      <c r="E28" s="440"/>
      <c r="F28" s="406"/>
      <c r="G28" s="434">
        <f t="shared" si="4"/>
        <v>0</v>
      </c>
      <c r="H28" s="435">
        <f t="shared" si="6"/>
        <v>0</v>
      </c>
      <c r="I28" s="435"/>
      <c r="J28" s="436">
        <f t="shared" si="5"/>
        <v>0</v>
      </c>
    </row>
    <row r="29" spans="1:10" s="409" customFormat="1" ht="17.25" customHeight="1">
      <c r="A29" s="443"/>
      <c r="B29" s="402" t="s">
        <v>17</v>
      </c>
      <c r="C29" s="410" t="s">
        <v>9</v>
      </c>
      <c r="D29" s="453">
        <v>25400</v>
      </c>
      <c r="E29" s="404">
        <v>41000</v>
      </c>
      <c r="F29" s="435"/>
      <c r="G29" s="434">
        <f t="shared" si="4"/>
        <v>41000</v>
      </c>
      <c r="H29" s="435">
        <v>141000</v>
      </c>
      <c r="I29" s="435"/>
      <c r="J29" s="436">
        <f t="shared" si="5"/>
        <v>141000</v>
      </c>
    </row>
    <row r="30" spans="1:10" s="409" customFormat="1" ht="31.5" customHeight="1">
      <c r="A30" s="443"/>
      <c r="B30" s="414" t="s">
        <v>153</v>
      </c>
      <c r="C30" s="454" t="s">
        <v>214</v>
      </c>
      <c r="D30" s="455"/>
      <c r="E30" s="456">
        <v>5000</v>
      </c>
      <c r="F30" s="435">
        <v>1000</v>
      </c>
      <c r="G30" s="434">
        <f t="shared" si="4"/>
        <v>6000</v>
      </c>
      <c r="H30" s="435">
        <f t="shared" si="6"/>
        <v>6000</v>
      </c>
      <c r="I30" s="435"/>
      <c r="J30" s="436">
        <f t="shared" si="5"/>
        <v>6000</v>
      </c>
    </row>
    <row r="31" spans="1:10" s="430" customFormat="1" ht="31.5" customHeight="1">
      <c r="A31" s="457" t="s">
        <v>215</v>
      </c>
      <c r="B31" s="458"/>
      <c r="C31" s="459" t="s">
        <v>216</v>
      </c>
      <c r="D31" s="433">
        <f>SUM(D34:D43)</f>
        <v>393000</v>
      </c>
      <c r="E31" s="460">
        <f>E32+E33+E34</f>
        <v>815000</v>
      </c>
      <c r="F31" s="461">
        <f>SUM(F34:F44)</f>
        <v>98000</v>
      </c>
      <c r="G31" s="462">
        <f>G32+G33+G34</f>
        <v>913000</v>
      </c>
      <c r="H31" s="461">
        <f>H32+H33+H34</f>
        <v>951000</v>
      </c>
      <c r="I31" s="461">
        <f>I32+I33+I34</f>
        <v>40000</v>
      </c>
      <c r="J31" s="463">
        <f>J32+J33+J34</f>
        <v>991000</v>
      </c>
    </row>
    <row r="32" spans="1:10" s="430" customFormat="1" ht="33.75" customHeight="1">
      <c r="A32" s="464"/>
      <c r="B32" s="437">
        <v>2450</v>
      </c>
      <c r="C32" s="465" t="s">
        <v>217</v>
      </c>
      <c r="D32" s="446">
        <v>0</v>
      </c>
      <c r="E32" s="447">
        <v>15000</v>
      </c>
      <c r="F32" s="461"/>
      <c r="G32" s="434">
        <f>E32+F32</f>
        <v>15000</v>
      </c>
      <c r="H32" s="435">
        <f>G32</f>
        <v>15000</v>
      </c>
      <c r="I32" s="435"/>
      <c r="J32" s="436">
        <f>H32+I32</f>
        <v>15000</v>
      </c>
    </row>
    <row r="33" spans="1:10" s="409" customFormat="1" ht="16.5" customHeight="1">
      <c r="A33" s="443"/>
      <c r="B33" s="444" t="s">
        <v>36</v>
      </c>
      <c r="C33" s="445" t="s">
        <v>18</v>
      </c>
      <c r="D33" s="446">
        <v>37600</v>
      </c>
      <c r="E33" s="447">
        <v>80000</v>
      </c>
      <c r="F33" s="406"/>
      <c r="G33" s="434">
        <f>E33+F33</f>
        <v>80000</v>
      </c>
      <c r="H33" s="435">
        <f>G33</f>
        <v>80000</v>
      </c>
      <c r="I33" s="435"/>
      <c r="J33" s="436">
        <f>H33+I33</f>
        <v>80000</v>
      </c>
    </row>
    <row r="34" spans="1:10" s="409" customFormat="1" ht="18" customHeight="1">
      <c r="A34" s="466"/>
      <c r="B34" s="402" t="s">
        <v>17</v>
      </c>
      <c r="C34" s="410" t="s">
        <v>9</v>
      </c>
      <c r="D34" s="453">
        <v>234000</v>
      </c>
      <c r="E34" s="404">
        <v>720000</v>
      </c>
      <c r="F34" s="411">
        <v>98000</v>
      </c>
      <c r="G34" s="412">
        <f>E34+F34</f>
        <v>818000</v>
      </c>
      <c r="H34" s="435">
        <v>856000</v>
      </c>
      <c r="I34" s="411">
        <v>40000</v>
      </c>
      <c r="J34" s="413">
        <f>H34+I34</f>
        <v>896000</v>
      </c>
    </row>
    <row r="35" spans="1:10" s="409" customFormat="1" ht="12" customHeight="1" hidden="1">
      <c r="A35" s="467"/>
      <c r="B35" s="414"/>
      <c r="C35" s="438" t="s">
        <v>209</v>
      </c>
      <c r="D35" s="442"/>
      <c r="E35" s="416"/>
      <c r="F35" s="406"/>
      <c r="G35" s="407">
        <f aca="true" t="shared" si="7" ref="G35:J44">E35+F35</f>
        <v>0</v>
      </c>
      <c r="H35" s="406">
        <f t="shared" si="7"/>
        <v>0</v>
      </c>
      <c r="I35" s="406">
        <f t="shared" si="7"/>
        <v>0</v>
      </c>
      <c r="J35" s="408">
        <f t="shared" si="7"/>
        <v>0</v>
      </c>
    </row>
    <row r="36" spans="1:10" s="409" customFormat="1" ht="24.75" customHeight="1" hidden="1">
      <c r="A36" s="468"/>
      <c r="B36" s="469"/>
      <c r="C36" s="470" t="s">
        <v>218</v>
      </c>
      <c r="D36" s="471">
        <v>60000</v>
      </c>
      <c r="E36" s="440">
        <v>80000</v>
      </c>
      <c r="F36" s="406"/>
      <c r="G36" s="407">
        <f t="shared" si="7"/>
        <v>80000</v>
      </c>
      <c r="H36" s="406">
        <f t="shared" si="7"/>
        <v>80000</v>
      </c>
      <c r="I36" s="406">
        <f t="shared" si="7"/>
        <v>160000</v>
      </c>
      <c r="J36" s="408">
        <f t="shared" si="7"/>
        <v>240000</v>
      </c>
    </row>
    <row r="37" spans="1:10" s="409" customFormat="1" ht="26.25" customHeight="1" hidden="1">
      <c r="A37" s="468"/>
      <c r="B37" s="469"/>
      <c r="C37" s="470" t="s">
        <v>219</v>
      </c>
      <c r="D37" s="471">
        <v>20000</v>
      </c>
      <c r="E37" s="440">
        <v>25000</v>
      </c>
      <c r="F37" s="406"/>
      <c r="G37" s="407">
        <f t="shared" si="7"/>
        <v>25000</v>
      </c>
      <c r="H37" s="406">
        <f t="shared" si="7"/>
        <v>25000</v>
      </c>
      <c r="I37" s="406">
        <f t="shared" si="7"/>
        <v>50000</v>
      </c>
      <c r="J37" s="408">
        <f t="shared" si="7"/>
        <v>75000</v>
      </c>
    </row>
    <row r="38" spans="1:10" s="409" customFormat="1" ht="23.25" customHeight="1" hidden="1">
      <c r="A38" s="468"/>
      <c r="B38" s="469"/>
      <c r="C38" s="470" t="s">
        <v>220</v>
      </c>
      <c r="D38" s="472">
        <v>20000</v>
      </c>
      <c r="E38" s="440">
        <v>15000</v>
      </c>
      <c r="F38" s="406"/>
      <c r="G38" s="407">
        <f t="shared" si="7"/>
        <v>15000</v>
      </c>
      <c r="H38" s="406">
        <f t="shared" si="7"/>
        <v>15000</v>
      </c>
      <c r="I38" s="406">
        <f t="shared" si="7"/>
        <v>30000</v>
      </c>
      <c r="J38" s="408">
        <f t="shared" si="7"/>
        <v>45000</v>
      </c>
    </row>
    <row r="39" spans="1:10" s="409" customFormat="1" ht="16.5" customHeight="1" hidden="1">
      <c r="A39" s="468"/>
      <c r="B39" s="469"/>
      <c r="C39" s="470" t="s">
        <v>221</v>
      </c>
      <c r="D39" s="473">
        <v>20000</v>
      </c>
      <c r="E39" s="440">
        <v>25000</v>
      </c>
      <c r="F39" s="406"/>
      <c r="G39" s="407">
        <f t="shared" si="7"/>
        <v>25000</v>
      </c>
      <c r="H39" s="406">
        <f t="shared" si="7"/>
        <v>25000</v>
      </c>
      <c r="I39" s="406">
        <f t="shared" si="7"/>
        <v>50000</v>
      </c>
      <c r="J39" s="408">
        <f t="shared" si="7"/>
        <v>75000</v>
      </c>
    </row>
    <row r="40" spans="1:10" s="409" customFormat="1" ht="15.75" customHeight="1" hidden="1">
      <c r="A40" s="468"/>
      <c r="B40" s="469"/>
      <c r="C40" s="470" t="s">
        <v>222</v>
      </c>
      <c r="D40" s="471">
        <v>14000</v>
      </c>
      <c r="E40" s="440">
        <v>11000</v>
      </c>
      <c r="F40" s="406"/>
      <c r="G40" s="407">
        <f t="shared" si="7"/>
        <v>11000</v>
      </c>
      <c r="H40" s="406">
        <f t="shared" si="7"/>
        <v>11000</v>
      </c>
      <c r="I40" s="406">
        <f t="shared" si="7"/>
        <v>22000</v>
      </c>
      <c r="J40" s="408">
        <f t="shared" si="7"/>
        <v>33000</v>
      </c>
    </row>
    <row r="41" spans="1:10" s="409" customFormat="1" ht="27" customHeight="1" hidden="1">
      <c r="A41" s="474"/>
      <c r="B41" s="475"/>
      <c r="C41" s="476" t="s">
        <v>223</v>
      </c>
      <c r="D41" s="477">
        <v>20000</v>
      </c>
      <c r="E41" s="451">
        <v>20000</v>
      </c>
      <c r="F41" s="406"/>
      <c r="G41" s="407">
        <f t="shared" si="7"/>
        <v>20000</v>
      </c>
      <c r="H41" s="406">
        <f t="shared" si="7"/>
        <v>20000</v>
      </c>
      <c r="I41" s="406">
        <f t="shared" si="7"/>
        <v>40000</v>
      </c>
      <c r="J41" s="408">
        <f t="shared" si="7"/>
        <v>60000</v>
      </c>
    </row>
    <row r="42" spans="1:10" s="409" customFormat="1" ht="30" customHeight="1" hidden="1">
      <c r="A42" s="468"/>
      <c r="B42" s="469"/>
      <c r="C42" s="478" t="s">
        <v>224</v>
      </c>
      <c r="D42" s="479"/>
      <c r="E42" s="440">
        <v>30000</v>
      </c>
      <c r="F42" s="406"/>
      <c r="G42" s="407">
        <f t="shared" si="7"/>
        <v>30000</v>
      </c>
      <c r="H42" s="406">
        <f t="shared" si="7"/>
        <v>30000</v>
      </c>
      <c r="I42" s="406">
        <f t="shared" si="7"/>
        <v>60000</v>
      </c>
      <c r="J42" s="408">
        <f t="shared" si="7"/>
        <v>90000</v>
      </c>
    </row>
    <row r="43" spans="1:10" s="409" customFormat="1" ht="27" customHeight="1" hidden="1">
      <c r="A43" s="468"/>
      <c r="B43" s="469"/>
      <c r="C43" s="470" t="s">
        <v>225</v>
      </c>
      <c r="D43" s="480">
        <v>5000</v>
      </c>
      <c r="E43" s="440">
        <v>10000</v>
      </c>
      <c r="F43" s="406"/>
      <c r="G43" s="407">
        <f t="shared" si="7"/>
        <v>10000</v>
      </c>
      <c r="H43" s="406">
        <f t="shared" si="7"/>
        <v>10000</v>
      </c>
      <c r="I43" s="406">
        <f t="shared" si="7"/>
        <v>20000</v>
      </c>
      <c r="J43" s="408">
        <f t="shared" si="7"/>
        <v>30000</v>
      </c>
    </row>
    <row r="44" spans="1:10" s="409" customFormat="1" ht="26.25" customHeight="1" hidden="1">
      <c r="A44" s="481"/>
      <c r="B44" s="402" t="s">
        <v>226</v>
      </c>
      <c r="C44" s="482" t="s">
        <v>227</v>
      </c>
      <c r="D44" s="483"/>
      <c r="E44" s="404">
        <v>0</v>
      </c>
      <c r="F44" s="411"/>
      <c r="G44" s="412">
        <f t="shared" si="7"/>
        <v>0</v>
      </c>
      <c r="H44" s="411">
        <f t="shared" si="7"/>
        <v>0</v>
      </c>
      <c r="I44" s="411">
        <f t="shared" si="7"/>
        <v>0</v>
      </c>
      <c r="J44" s="413">
        <f t="shared" si="7"/>
        <v>0</v>
      </c>
    </row>
    <row r="45" spans="1:10" s="430" customFormat="1" ht="28.5" customHeight="1">
      <c r="A45" s="422" t="s">
        <v>228</v>
      </c>
      <c r="B45" s="484"/>
      <c r="C45" s="485" t="s">
        <v>229</v>
      </c>
      <c r="D45" s="486">
        <f>SUM(D51:D55)</f>
        <v>270000</v>
      </c>
      <c r="E45" s="487">
        <f aca="true" t="shared" si="8" ref="E45:J45">E46+E50+E51+E62</f>
        <v>300000</v>
      </c>
      <c r="F45" s="487">
        <f t="shared" si="8"/>
        <v>95000</v>
      </c>
      <c r="G45" s="460">
        <f t="shared" si="8"/>
        <v>395000</v>
      </c>
      <c r="H45" s="433">
        <f t="shared" si="8"/>
        <v>395000</v>
      </c>
      <c r="I45" s="433">
        <f t="shared" si="8"/>
        <v>55000</v>
      </c>
      <c r="J45" s="488">
        <f t="shared" si="8"/>
        <v>450000</v>
      </c>
    </row>
    <row r="46" spans="1:10" s="430" customFormat="1" ht="39.75" customHeight="1">
      <c r="A46" s="464"/>
      <c r="B46" s="437">
        <v>2450</v>
      </c>
      <c r="C46" s="465" t="s">
        <v>230</v>
      </c>
      <c r="D46" s="453">
        <v>0</v>
      </c>
      <c r="E46" s="404">
        <v>220000</v>
      </c>
      <c r="F46" s="411">
        <v>-5000</v>
      </c>
      <c r="G46" s="412">
        <f aca="true" t="shared" si="9" ref="G46:G62">E46+F46</f>
        <v>215000</v>
      </c>
      <c r="H46" s="411">
        <f>G46</f>
        <v>215000</v>
      </c>
      <c r="I46" s="411"/>
      <c r="J46" s="413">
        <f aca="true" t="shared" si="10" ref="J46:J62">H46+I46</f>
        <v>215000</v>
      </c>
    </row>
    <row r="47" spans="1:10" s="430" customFormat="1" ht="25.5" customHeight="1" hidden="1">
      <c r="A47" s="431"/>
      <c r="B47" s="437"/>
      <c r="C47" s="489" t="s">
        <v>231</v>
      </c>
      <c r="D47" s="446"/>
      <c r="E47" s="490">
        <v>80000</v>
      </c>
      <c r="F47" s="406"/>
      <c r="G47" s="412">
        <f t="shared" si="9"/>
        <v>80000</v>
      </c>
      <c r="H47" s="411">
        <f aca="true" t="shared" si="11" ref="H47:H62">G47</f>
        <v>80000</v>
      </c>
      <c r="I47" s="411">
        <f>G47+H47</f>
        <v>160000</v>
      </c>
      <c r="J47" s="413">
        <f t="shared" si="10"/>
        <v>240000</v>
      </c>
    </row>
    <row r="48" spans="1:10" s="430" customFormat="1" ht="17.25" customHeight="1" hidden="1">
      <c r="A48" s="431"/>
      <c r="B48" s="437"/>
      <c r="C48" s="489" t="s">
        <v>232</v>
      </c>
      <c r="D48" s="446"/>
      <c r="E48" s="490">
        <v>50000</v>
      </c>
      <c r="F48" s="406"/>
      <c r="G48" s="412">
        <f t="shared" si="9"/>
        <v>50000</v>
      </c>
      <c r="H48" s="411">
        <f t="shared" si="11"/>
        <v>50000</v>
      </c>
      <c r="I48" s="411">
        <f>G48+H48</f>
        <v>100000</v>
      </c>
      <c r="J48" s="413">
        <f t="shared" si="10"/>
        <v>150000</v>
      </c>
    </row>
    <row r="49" spans="1:10" s="430" customFormat="1" ht="16.5" customHeight="1" hidden="1">
      <c r="A49" s="431"/>
      <c r="B49" s="437"/>
      <c r="C49" s="489" t="s">
        <v>233</v>
      </c>
      <c r="D49" s="446"/>
      <c r="E49" s="490">
        <v>70000</v>
      </c>
      <c r="F49" s="406"/>
      <c r="G49" s="412">
        <f t="shared" si="9"/>
        <v>70000</v>
      </c>
      <c r="H49" s="411">
        <f t="shared" si="11"/>
        <v>70000</v>
      </c>
      <c r="I49" s="411">
        <f>G49+H49</f>
        <v>140000</v>
      </c>
      <c r="J49" s="413">
        <f t="shared" si="10"/>
        <v>210000</v>
      </c>
    </row>
    <row r="50" spans="1:10" s="430" customFormat="1" ht="17.25" customHeight="1">
      <c r="A50" s="431"/>
      <c r="B50" s="444" t="s">
        <v>36</v>
      </c>
      <c r="C50" s="445" t="s">
        <v>18</v>
      </c>
      <c r="D50" s="446"/>
      <c r="E50" s="447">
        <v>0</v>
      </c>
      <c r="F50" s="406">
        <v>50000</v>
      </c>
      <c r="G50" s="412">
        <f t="shared" si="9"/>
        <v>50000</v>
      </c>
      <c r="H50" s="411">
        <f t="shared" si="11"/>
        <v>50000</v>
      </c>
      <c r="I50" s="411"/>
      <c r="J50" s="413">
        <f t="shared" si="10"/>
        <v>50000</v>
      </c>
    </row>
    <row r="51" spans="1:10" s="430" customFormat="1" ht="17.25" customHeight="1">
      <c r="A51" s="466"/>
      <c r="B51" s="402" t="s">
        <v>17</v>
      </c>
      <c r="C51" s="403" t="s">
        <v>9</v>
      </c>
      <c r="D51" s="453">
        <v>70000</v>
      </c>
      <c r="E51" s="405">
        <v>80000</v>
      </c>
      <c r="F51" s="411"/>
      <c r="G51" s="412">
        <f t="shared" si="9"/>
        <v>80000</v>
      </c>
      <c r="H51" s="411">
        <f t="shared" si="11"/>
        <v>80000</v>
      </c>
      <c r="I51" s="411">
        <v>55000</v>
      </c>
      <c r="J51" s="413">
        <f t="shared" si="10"/>
        <v>135000</v>
      </c>
    </row>
    <row r="52" spans="1:10" s="430" customFormat="1" ht="13.5" customHeight="1" hidden="1">
      <c r="A52" s="467"/>
      <c r="B52" s="491"/>
      <c r="C52" s="438" t="s">
        <v>209</v>
      </c>
      <c r="D52" s="442"/>
      <c r="E52" s="416"/>
      <c r="F52" s="428"/>
      <c r="G52" s="492">
        <f t="shared" si="9"/>
        <v>0</v>
      </c>
      <c r="H52" s="493">
        <f t="shared" si="11"/>
        <v>0</v>
      </c>
      <c r="I52" s="493">
        <f aca="true" t="shared" si="12" ref="I52:I61">G52+H52</f>
        <v>0</v>
      </c>
      <c r="J52" s="494">
        <f t="shared" si="10"/>
        <v>0</v>
      </c>
    </row>
    <row r="53" spans="1:10" s="430" customFormat="1" ht="27" customHeight="1" hidden="1">
      <c r="A53" s="467"/>
      <c r="B53" s="491"/>
      <c r="C53" s="470" t="s">
        <v>234</v>
      </c>
      <c r="D53" s="442"/>
      <c r="E53" s="440">
        <v>5000</v>
      </c>
      <c r="F53" s="428"/>
      <c r="G53" s="412">
        <f t="shared" si="9"/>
        <v>5000</v>
      </c>
      <c r="H53" s="411">
        <f t="shared" si="11"/>
        <v>5000</v>
      </c>
      <c r="I53" s="411">
        <f t="shared" si="12"/>
        <v>10000</v>
      </c>
      <c r="J53" s="413">
        <f t="shared" si="10"/>
        <v>15000</v>
      </c>
    </row>
    <row r="54" spans="1:10" s="430" customFormat="1" ht="40.5" hidden="1">
      <c r="A54" s="467"/>
      <c r="B54" s="491"/>
      <c r="C54" s="476" t="s">
        <v>235</v>
      </c>
      <c r="D54" s="450"/>
      <c r="E54" s="451">
        <v>50000</v>
      </c>
      <c r="F54" s="428"/>
      <c r="G54" s="412">
        <f t="shared" si="9"/>
        <v>50000</v>
      </c>
      <c r="H54" s="411">
        <f t="shared" si="11"/>
        <v>50000</v>
      </c>
      <c r="I54" s="411">
        <f t="shared" si="12"/>
        <v>100000</v>
      </c>
      <c r="J54" s="413">
        <f t="shared" si="10"/>
        <v>150000</v>
      </c>
    </row>
    <row r="55" spans="1:10" s="430" customFormat="1" ht="40.5" customHeight="1" hidden="1">
      <c r="A55" s="466"/>
      <c r="B55" s="402" t="s">
        <v>236</v>
      </c>
      <c r="C55" s="495" t="s">
        <v>237</v>
      </c>
      <c r="D55" s="450">
        <v>200000</v>
      </c>
      <c r="E55" s="456">
        <v>0</v>
      </c>
      <c r="F55" s="493"/>
      <c r="G55" s="412">
        <f t="shared" si="9"/>
        <v>0</v>
      </c>
      <c r="H55" s="411">
        <f t="shared" si="11"/>
        <v>0</v>
      </c>
      <c r="I55" s="411">
        <f t="shared" si="12"/>
        <v>0</v>
      </c>
      <c r="J55" s="413">
        <f t="shared" si="10"/>
        <v>0</v>
      </c>
    </row>
    <row r="56" spans="1:10" s="430" customFormat="1" ht="12" customHeight="1" hidden="1">
      <c r="A56" s="467"/>
      <c r="B56" s="469"/>
      <c r="C56" s="496" t="s">
        <v>209</v>
      </c>
      <c r="D56" s="497"/>
      <c r="E56" s="440"/>
      <c r="F56" s="428"/>
      <c r="G56" s="412">
        <f t="shared" si="9"/>
        <v>0</v>
      </c>
      <c r="H56" s="411">
        <f t="shared" si="11"/>
        <v>0</v>
      </c>
      <c r="I56" s="411">
        <f t="shared" si="12"/>
        <v>0</v>
      </c>
      <c r="J56" s="413">
        <f t="shared" si="10"/>
        <v>0</v>
      </c>
    </row>
    <row r="57" spans="1:10" s="430" customFormat="1" ht="15" customHeight="1" hidden="1">
      <c r="A57" s="467"/>
      <c r="B57" s="469"/>
      <c r="C57" s="470" t="s">
        <v>238</v>
      </c>
      <c r="D57" s="498">
        <v>50000</v>
      </c>
      <c r="E57" s="440"/>
      <c r="F57" s="428"/>
      <c r="G57" s="412">
        <f t="shared" si="9"/>
        <v>0</v>
      </c>
      <c r="H57" s="411">
        <f t="shared" si="11"/>
        <v>0</v>
      </c>
      <c r="I57" s="411">
        <f t="shared" si="12"/>
        <v>0</v>
      </c>
      <c r="J57" s="413">
        <f t="shared" si="10"/>
        <v>0</v>
      </c>
    </row>
    <row r="58" spans="1:10" s="430" customFormat="1" ht="14.25" customHeight="1" hidden="1">
      <c r="A58" s="467"/>
      <c r="B58" s="469"/>
      <c r="C58" s="470" t="s">
        <v>239</v>
      </c>
      <c r="D58" s="499">
        <v>40000</v>
      </c>
      <c r="E58" s="440"/>
      <c r="F58" s="428"/>
      <c r="G58" s="412">
        <f t="shared" si="9"/>
        <v>0</v>
      </c>
      <c r="H58" s="411">
        <f t="shared" si="11"/>
        <v>0</v>
      </c>
      <c r="I58" s="411">
        <f t="shared" si="12"/>
        <v>0</v>
      </c>
      <c r="J58" s="413">
        <f t="shared" si="10"/>
        <v>0</v>
      </c>
    </row>
    <row r="59" spans="1:10" s="430" customFormat="1" ht="15.75" customHeight="1" hidden="1">
      <c r="A59" s="467"/>
      <c r="B59" s="469"/>
      <c r="C59" s="470" t="s">
        <v>240</v>
      </c>
      <c r="D59" s="499">
        <v>40000</v>
      </c>
      <c r="E59" s="440"/>
      <c r="F59" s="428"/>
      <c r="G59" s="412">
        <f t="shared" si="9"/>
        <v>0</v>
      </c>
      <c r="H59" s="411">
        <f t="shared" si="11"/>
        <v>0</v>
      </c>
      <c r="I59" s="411">
        <f t="shared" si="12"/>
        <v>0</v>
      </c>
      <c r="J59" s="413">
        <f t="shared" si="10"/>
        <v>0</v>
      </c>
    </row>
    <row r="60" spans="1:10" s="430" customFormat="1" ht="18.75" customHeight="1" hidden="1">
      <c r="A60" s="467"/>
      <c r="B60" s="469"/>
      <c r="C60" s="470" t="s">
        <v>241</v>
      </c>
      <c r="D60" s="499">
        <v>40000</v>
      </c>
      <c r="E60" s="440"/>
      <c r="F60" s="428"/>
      <c r="G60" s="412">
        <f t="shared" si="9"/>
        <v>0</v>
      </c>
      <c r="H60" s="411">
        <f t="shared" si="11"/>
        <v>0</v>
      </c>
      <c r="I60" s="411">
        <f t="shared" si="12"/>
        <v>0</v>
      </c>
      <c r="J60" s="413">
        <f t="shared" si="10"/>
        <v>0</v>
      </c>
    </row>
    <row r="61" spans="1:10" s="430" customFormat="1" ht="16.5" customHeight="1" hidden="1">
      <c r="A61" s="467"/>
      <c r="B61" s="475"/>
      <c r="C61" s="476" t="s">
        <v>242</v>
      </c>
      <c r="D61" s="500"/>
      <c r="E61" s="451"/>
      <c r="F61" s="428"/>
      <c r="G61" s="412">
        <f t="shared" si="9"/>
        <v>0</v>
      </c>
      <c r="H61" s="411">
        <f t="shared" si="11"/>
        <v>0</v>
      </c>
      <c r="I61" s="411">
        <f t="shared" si="12"/>
        <v>0</v>
      </c>
      <c r="J61" s="413">
        <f t="shared" si="10"/>
        <v>0</v>
      </c>
    </row>
    <row r="62" spans="1:10" s="430" customFormat="1" ht="38.25">
      <c r="A62" s="466"/>
      <c r="B62" s="402" t="s">
        <v>236</v>
      </c>
      <c r="C62" s="501" t="s">
        <v>243</v>
      </c>
      <c r="D62" s="500"/>
      <c r="E62" s="456">
        <v>0</v>
      </c>
      <c r="F62" s="493">
        <v>50000</v>
      </c>
      <c r="G62" s="412">
        <f t="shared" si="9"/>
        <v>50000</v>
      </c>
      <c r="H62" s="411">
        <f t="shared" si="11"/>
        <v>50000</v>
      </c>
      <c r="I62" s="411"/>
      <c r="J62" s="413">
        <f t="shared" si="10"/>
        <v>50000</v>
      </c>
    </row>
    <row r="63" spans="1:10" s="430" customFormat="1" ht="24" customHeight="1">
      <c r="A63" s="457" t="s">
        <v>244</v>
      </c>
      <c r="B63" s="458"/>
      <c r="C63" s="502" t="s">
        <v>245</v>
      </c>
      <c r="D63" s="433">
        <f>SUM(D64:D85)</f>
        <v>903000</v>
      </c>
      <c r="E63" s="460">
        <f>E64+E65+E71+E82+E84+E85</f>
        <v>701000</v>
      </c>
      <c r="F63" s="460">
        <f>F64+F65+F71+F82+F84+F85</f>
        <v>90000</v>
      </c>
      <c r="G63" s="462">
        <f>G64+G65+G71+G82+G84+G85</f>
        <v>791000</v>
      </c>
      <c r="H63" s="461">
        <f>H64+H65+H71+H81+H82+H84+H85</f>
        <v>1001000</v>
      </c>
      <c r="I63" s="461">
        <f>SUM(I64:I85)</f>
        <v>450000</v>
      </c>
      <c r="J63" s="463">
        <f>J64+J65+J71+J82+J83+J84+J85</f>
        <v>1451000</v>
      </c>
    </row>
    <row r="64" spans="1:10" s="430" customFormat="1" ht="33.75" customHeight="1">
      <c r="A64" s="464"/>
      <c r="B64" s="503">
        <v>2450</v>
      </c>
      <c r="C64" s="403" t="s">
        <v>246</v>
      </c>
      <c r="D64" s="453">
        <v>65000</v>
      </c>
      <c r="E64" s="404">
        <v>0</v>
      </c>
      <c r="F64" s="406">
        <v>20000</v>
      </c>
      <c r="G64" s="407">
        <f>E64+F64</f>
        <v>20000</v>
      </c>
      <c r="H64" s="411">
        <f>G64</f>
        <v>20000</v>
      </c>
      <c r="I64" s="406"/>
      <c r="J64" s="408">
        <f>H64+I64</f>
        <v>20000</v>
      </c>
    </row>
    <row r="65" spans="1:10" s="430" customFormat="1" ht="15.75" customHeight="1">
      <c r="A65" s="431"/>
      <c r="B65" s="414" t="s">
        <v>36</v>
      </c>
      <c r="C65" s="415" t="s">
        <v>18</v>
      </c>
      <c r="D65" s="442">
        <v>49000</v>
      </c>
      <c r="E65" s="416">
        <v>83000</v>
      </c>
      <c r="F65" s="411">
        <v>15000</v>
      </c>
      <c r="G65" s="412">
        <f aca="true" t="shared" si="13" ref="G65:J80">E65+F65</f>
        <v>98000</v>
      </c>
      <c r="H65" s="411">
        <v>148000</v>
      </c>
      <c r="I65" s="411">
        <v>-5000</v>
      </c>
      <c r="J65" s="413">
        <f t="shared" si="13"/>
        <v>143000</v>
      </c>
    </row>
    <row r="66" spans="1:10" s="430" customFormat="1" ht="14.25" customHeight="1" hidden="1">
      <c r="A66" s="431"/>
      <c r="B66" s="414"/>
      <c r="C66" s="438" t="s">
        <v>209</v>
      </c>
      <c r="D66" s="442"/>
      <c r="E66" s="416"/>
      <c r="F66" s="411"/>
      <c r="G66" s="412">
        <f t="shared" si="13"/>
        <v>0</v>
      </c>
      <c r="H66" s="411">
        <f aca="true" t="shared" si="14" ref="H66:H85">G66</f>
        <v>0</v>
      </c>
      <c r="I66" s="411"/>
      <c r="J66" s="413">
        <f t="shared" si="13"/>
        <v>0</v>
      </c>
    </row>
    <row r="67" spans="1:10" s="430" customFormat="1" ht="24.75" customHeight="1" hidden="1">
      <c r="A67" s="431"/>
      <c r="B67" s="469"/>
      <c r="C67" s="452" t="s">
        <v>247</v>
      </c>
      <c r="D67" s="497"/>
      <c r="E67" s="440">
        <v>10000</v>
      </c>
      <c r="F67" s="411"/>
      <c r="G67" s="412">
        <f t="shared" si="13"/>
        <v>10000</v>
      </c>
      <c r="H67" s="411">
        <f t="shared" si="14"/>
        <v>10000</v>
      </c>
      <c r="I67" s="411"/>
      <c r="J67" s="413">
        <f t="shared" si="13"/>
        <v>10000</v>
      </c>
    </row>
    <row r="68" spans="1:10" s="430" customFormat="1" ht="15.75" customHeight="1" hidden="1">
      <c r="A68" s="431"/>
      <c r="B68" s="469"/>
      <c r="C68" s="504" t="s">
        <v>248</v>
      </c>
      <c r="D68" s="497"/>
      <c r="E68" s="440">
        <v>6000</v>
      </c>
      <c r="F68" s="411"/>
      <c r="G68" s="412">
        <f t="shared" si="13"/>
        <v>6000</v>
      </c>
      <c r="H68" s="411">
        <f t="shared" si="14"/>
        <v>6000</v>
      </c>
      <c r="I68" s="411"/>
      <c r="J68" s="413">
        <f t="shared" si="13"/>
        <v>6000</v>
      </c>
    </row>
    <row r="69" spans="1:10" s="430" customFormat="1" ht="24" customHeight="1" hidden="1">
      <c r="A69" s="431"/>
      <c r="B69" s="469"/>
      <c r="C69" s="452" t="s">
        <v>249</v>
      </c>
      <c r="D69" s="497"/>
      <c r="E69" s="440">
        <v>3000</v>
      </c>
      <c r="F69" s="411"/>
      <c r="G69" s="412">
        <f t="shared" si="13"/>
        <v>3000</v>
      </c>
      <c r="H69" s="411">
        <f t="shared" si="14"/>
        <v>3000</v>
      </c>
      <c r="I69" s="411"/>
      <c r="J69" s="413">
        <f t="shared" si="13"/>
        <v>3000</v>
      </c>
    </row>
    <row r="70" spans="1:10" s="430" customFormat="1" ht="37.5" customHeight="1" hidden="1">
      <c r="A70" s="422"/>
      <c r="B70" s="475"/>
      <c r="C70" s="476" t="s">
        <v>250</v>
      </c>
      <c r="D70" s="505"/>
      <c r="E70" s="451">
        <v>5000</v>
      </c>
      <c r="F70" s="411"/>
      <c r="G70" s="412">
        <f t="shared" si="13"/>
        <v>5000</v>
      </c>
      <c r="H70" s="411">
        <f t="shared" si="14"/>
        <v>5000</v>
      </c>
      <c r="I70" s="411"/>
      <c r="J70" s="413">
        <f t="shared" si="13"/>
        <v>5000</v>
      </c>
    </row>
    <row r="71" spans="1:10" s="430" customFormat="1" ht="16.5" customHeight="1">
      <c r="A71" s="431"/>
      <c r="B71" s="402" t="s">
        <v>17</v>
      </c>
      <c r="C71" s="403" t="s">
        <v>9</v>
      </c>
      <c r="D71" s="453">
        <v>349000</v>
      </c>
      <c r="E71" s="506">
        <v>327000</v>
      </c>
      <c r="F71" s="411">
        <v>55000</v>
      </c>
      <c r="G71" s="412">
        <f t="shared" si="13"/>
        <v>382000</v>
      </c>
      <c r="H71" s="411">
        <v>342000</v>
      </c>
      <c r="I71" s="411">
        <v>75000</v>
      </c>
      <c r="J71" s="413">
        <f t="shared" si="13"/>
        <v>417000</v>
      </c>
    </row>
    <row r="72" spans="1:10" s="430" customFormat="1" ht="10.5" customHeight="1" hidden="1">
      <c r="A72" s="431"/>
      <c r="B72" s="414"/>
      <c r="C72" s="438" t="s">
        <v>209</v>
      </c>
      <c r="D72" s="442"/>
      <c r="E72" s="416"/>
      <c r="F72" s="461"/>
      <c r="G72" s="412">
        <f t="shared" si="13"/>
        <v>0</v>
      </c>
      <c r="H72" s="411">
        <f t="shared" si="14"/>
        <v>0</v>
      </c>
      <c r="I72" s="411"/>
      <c r="J72" s="413">
        <f t="shared" si="13"/>
        <v>0</v>
      </c>
    </row>
    <row r="73" spans="1:10" s="430" customFormat="1" ht="14.25" customHeight="1" hidden="1">
      <c r="A73" s="431"/>
      <c r="B73" s="414"/>
      <c r="C73" s="470" t="s">
        <v>251</v>
      </c>
      <c r="D73" s="497"/>
      <c r="E73" s="440">
        <v>10000</v>
      </c>
      <c r="F73" s="461"/>
      <c r="G73" s="412">
        <f t="shared" si="13"/>
        <v>10000</v>
      </c>
      <c r="H73" s="411">
        <f t="shared" si="14"/>
        <v>10000</v>
      </c>
      <c r="I73" s="411"/>
      <c r="J73" s="413">
        <f t="shared" si="13"/>
        <v>10000</v>
      </c>
    </row>
    <row r="74" spans="1:10" s="430" customFormat="1" ht="14.25" customHeight="1" hidden="1">
      <c r="A74" s="431"/>
      <c r="B74" s="414"/>
      <c r="C74" s="470" t="s">
        <v>252</v>
      </c>
      <c r="D74" s="497"/>
      <c r="E74" s="440">
        <v>4000</v>
      </c>
      <c r="F74" s="461"/>
      <c r="G74" s="412">
        <f t="shared" si="13"/>
        <v>4000</v>
      </c>
      <c r="H74" s="411">
        <f t="shared" si="14"/>
        <v>4000</v>
      </c>
      <c r="I74" s="411"/>
      <c r="J74" s="413">
        <f t="shared" si="13"/>
        <v>4000</v>
      </c>
    </row>
    <row r="75" spans="1:10" s="430" customFormat="1" ht="27" hidden="1">
      <c r="A75" s="431"/>
      <c r="B75" s="414"/>
      <c r="C75" s="470" t="s">
        <v>253</v>
      </c>
      <c r="D75" s="497"/>
      <c r="E75" s="440">
        <v>2000</v>
      </c>
      <c r="F75" s="461"/>
      <c r="G75" s="412">
        <f t="shared" si="13"/>
        <v>2000</v>
      </c>
      <c r="H75" s="411">
        <f t="shared" si="14"/>
        <v>2000</v>
      </c>
      <c r="I75" s="411"/>
      <c r="J75" s="413">
        <f t="shared" si="13"/>
        <v>2000</v>
      </c>
    </row>
    <row r="76" spans="1:10" s="430" customFormat="1" ht="13.5" customHeight="1" hidden="1">
      <c r="A76" s="431"/>
      <c r="B76" s="414"/>
      <c r="C76" s="470" t="s">
        <v>254</v>
      </c>
      <c r="D76" s="497"/>
      <c r="E76" s="440">
        <v>10000</v>
      </c>
      <c r="F76" s="461"/>
      <c r="G76" s="412">
        <f t="shared" si="13"/>
        <v>10000</v>
      </c>
      <c r="H76" s="411">
        <f t="shared" si="14"/>
        <v>10000</v>
      </c>
      <c r="I76" s="411"/>
      <c r="J76" s="413">
        <f t="shared" si="13"/>
        <v>10000</v>
      </c>
    </row>
    <row r="77" spans="1:10" s="430" customFormat="1" ht="25.5" customHeight="1" hidden="1">
      <c r="A77" s="431"/>
      <c r="B77" s="414"/>
      <c r="C77" s="470" t="s">
        <v>255</v>
      </c>
      <c r="D77" s="497"/>
      <c r="E77" s="440">
        <v>100000</v>
      </c>
      <c r="F77" s="461"/>
      <c r="G77" s="412">
        <f t="shared" si="13"/>
        <v>100000</v>
      </c>
      <c r="H77" s="411">
        <f t="shared" si="14"/>
        <v>100000</v>
      </c>
      <c r="I77" s="411"/>
      <c r="J77" s="413">
        <f t="shared" si="13"/>
        <v>100000</v>
      </c>
    </row>
    <row r="78" spans="1:10" s="430" customFormat="1" ht="54" hidden="1">
      <c r="A78" s="431"/>
      <c r="B78" s="414"/>
      <c r="C78" s="478" t="s">
        <v>256</v>
      </c>
      <c r="D78" s="497"/>
      <c r="E78" s="440">
        <v>10000</v>
      </c>
      <c r="F78" s="461"/>
      <c r="G78" s="412">
        <f t="shared" si="13"/>
        <v>10000</v>
      </c>
      <c r="H78" s="411">
        <f t="shared" si="14"/>
        <v>10000</v>
      </c>
      <c r="I78" s="411"/>
      <c r="J78" s="413">
        <f t="shared" si="13"/>
        <v>10000</v>
      </c>
    </row>
    <row r="79" spans="1:10" s="430" customFormat="1" ht="36.75" customHeight="1" hidden="1">
      <c r="A79" s="431"/>
      <c r="B79" s="414"/>
      <c r="C79" s="478" t="s">
        <v>257</v>
      </c>
      <c r="D79" s="497"/>
      <c r="E79" s="440">
        <v>17000</v>
      </c>
      <c r="F79" s="461"/>
      <c r="G79" s="412">
        <f t="shared" si="13"/>
        <v>17000</v>
      </c>
      <c r="H79" s="411">
        <f t="shared" si="14"/>
        <v>17000</v>
      </c>
      <c r="I79" s="411"/>
      <c r="J79" s="413">
        <f t="shared" si="13"/>
        <v>17000</v>
      </c>
    </row>
    <row r="80" spans="1:10" s="430" customFormat="1" ht="27" hidden="1">
      <c r="A80" s="422"/>
      <c r="B80" s="448"/>
      <c r="C80" s="476" t="s">
        <v>258</v>
      </c>
      <c r="D80" s="505"/>
      <c r="E80" s="451">
        <v>5000</v>
      </c>
      <c r="F80" s="461"/>
      <c r="G80" s="412">
        <f t="shared" si="13"/>
        <v>5000</v>
      </c>
      <c r="H80" s="411">
        <f t="shared" si="14"/>
        <v>5000</v>
      </c>
      <c r="I80" s="411"/>
      <c r="J80" s="413">
        <f t="shared" si="13"/>
        <v>5000</v>
      </c>
    </row>
    <row r="81" spans="1:10" s="510" customFormat="1" ht="12.75" hidden="1">
      <c r="A81" s="507"/>
      <c r="B81" s="402" t="s">
        <v>17</v>
      </c>
      <c r="C81" s="508" t="s">
        <v>259</v>
      </c>
      <c r="D81" s="442"/>
      <c r="E81" s="416"/>
      <c r="F81" s="509"/>
      <c r="G81" s="412"/>
      <c r="H81" s="411">
        <v>0</v>
      </c>
      <c r="I81" s="411"/>
      <c r="J81" s="413">
        <f>H81+I81</f>
        <v>0</v>
      </c>
    </row>
    <row r="82" spans="1:10" s="409" customFormat="1" ht="31.5" customHeight="1">
      <c r="A82" s="431"/>
      <c r="B82" s="402" t="s">
        <v>226</v>
      </c>
      <c r="C82" s="403" t="s">
        <v>260</v>
      </c>
      <c r="D82" s="442">
        <v>110000</v>
      </c>
      <c r="E82" s="416">
        <v>200000</v>
      </c>
      <c r="F82" s="411"/>
      <c r="G82" s="412">
        <f>E82+F82</f>
        <v>200000</v>
      </c>
      <c r="H82" s="411">
        <v>400000</v>
      </c>
      <c r="I82" s="411">
        <v>200000</v>
      </c>
      <c r="J82" s="413">
        <f>H82+I82</f>
        <v>600000</v>
      </c>
    </row>
    <row r="83" spans="1:10" s="409" customFormat="1" ht="39" customHeight="1">
      <c r="A83" s="431"/>
      <c r="B83" s="414" t="s">
        <v>226</v>
      </c>
      <c r="C83" s="511" t="s">
        <v>261</v>
      </c>
      <c r="D83" s="442">
        <v>110000</v>
      </c>
      <c r="E83" s="416">
        <v>200000</v>
      </c>
      <c r="F83" s="411"/>
      <c r="G83" s="412">
        <f>E83+F83</f>
        <v>200000</v>
      </c>
      <c r="H83" s="411">
        <v>0</v>
      </c>
      <c r="I83" s="411">
        <v>180000</v>
      </c>
      <c r="J83" s="413">
        <f>H83+I83</f>
        <v>180000</v>
      </c>
    </row>
    <row r="84" spans="1:10" s="409" customFormat="1" ht="40.5">
      <c r="A84" s="431"/>
      <c r="B84" s="444" t="s">
        <v>262</v>
      </c>
      <c r="C84" s="465" t="s">
        <v>263</v>
      </c>
      <c r="D84" s="446">
        <v>110000</v>
      </c>
      <c r="E84" s="447">
        <v>11000</v>
      </c>
      <c r="F84" s="411"/>
      <c r="G84" s="412">
        <f>E84+F84</f>
        <v>11000</v>
      </c>
      <c r="H84" s="411">
        <f t="shared" si="14"/>
        <v>11000</v>
      </c>
      <c r="I84" s="411"/>
      <c r="J84" s="413">
        <f>H84+I84</f>
        <v>11000</v>
      </c>
    </row>
    <row r="85" spans="1:10" s="409" customFormat="1" ht="44.25" customHeight="1" thickBot="1">
      <c r="A85" s="431"/>
      <c r="B85" s="444" t="s">
        <v>236</v>
      </c>
      <c r="C85" s="512" t="s">
        <v>243</v>
      </c>
      <c r="D85" s="446">
        <v>110000</v>
      </c>
      <c r="E85" s="447">
        <v>80000</v>
      </c>
      <c r="F85" s="406"/>
      <c r="G85" s="407">
        <f>E85+F85</f>
        <v>80000</v>
      </c>
      <c r="H85" s="513">
        <f t="shared" si="14"/>
        <v>80000</v>
      </c>
      <c r="I85" s="406"/>
      <c r="J85" s="408">
        <f>H85+I85</f>
        <v>80000</v>
      </c>
    </row>
    <row r="86" spans="1:10" s="400" customFormat="1" ht="28.5" customHeight="1" thickBot="1" thickTop="1">
      <c r="A86" s="384" t="s">
        <v>264</v>
      </c>
      <c r="B86" s="514" t="s">
        <v>265</v>
      </c>
      <c r="C86" s="515"/>
      <c r="D86" s="396" t="e">
        <f>D15-D20</f>
        <v>#REF!</v>
      </c>
      <c r="E86" s="388">
        <f aca="true" t="shared" si="15" ref="E86:J86">E19-E20</f>
        <v>0</v>
      </c>
      <c r="F86" s="396">
        <f t="shared" si="15"/>
        <v>1190000</v>
      </c>
      <c r="G86" s="397">
        <f t="shared" si="15"/>
        <v>1190000</v>
      </c>
      <c r="H86" s="396">
        <f t="shared" si="15"/>
        <v>742000</v>
      </c>
      <c r="I86" s="396">
        <f t="shared" si="15"/>
        <v>-545000</v>
      </c>
      <c r="J86" s="420">
        <f t="shared" si="15"/>
        <v>197000</v>
      </c>
    </row>
    <row r="87" ht="14.25" thickTop="1"/>
  </sheetData>
  <printOptions horizontalCentered="1"/>
  <pageMargins left="0" right="0" top="0.984251968503937" bottom="0.787401574803149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375" style="516" customWidth="1"/>
    <col min="2" max="2" width="43.125" style="516" customWidth="1"/>
    <col min="3" max="3" width="1.00390625" style="516" hidden="1" customWidth="1"/>
    <col min="4" max="6" width="11.75390625" style="516" customWidth="1"/>
    <col min="7" max="9" width="9.75390625" style="516" customWidth="1"/>
    <col min="10" max="16384" width="9.125" style="516" customWidth="1"/>
  </cols>
  <sheetData>
    <row r="1" ht="1.5" customHeight="1"/>
    <row r="2" ht="12.75">
      <c r="E2" s="517" t="s">
        <v>266</v>
      </c>
    </row>
    <row r="3" ht="12.75">
      <c r="E3" s="34" t="s">
        <v>277</v>
      </c>
    </row>
    <row r="4" ht="12.75">
      <c r="E4" s="34" t="s">
        <v>21</v>
      </c>
    </row>
    <row r="5" ht="12.75">
      <c r="E5" s="34" t="s">
        <v>158</v>
      </c>
    </row>
    <row r="6" spans="3:4" ht="15.75" customHeight="1">
      <c r="C6" s="518"/>
      <c r="D6" s="518"/>
    </row>
    <row r="7" spans="1:9" ht="34.5" customHeight="1">
      <c r="A7" s="584" t="s">
        <v>267</v>
      </c>
      <c r="B7" s="585"/>
      <c r="C7" s="585"/>
      <c r="D7" s="585"/>
      <c r="E7" s="585"/>
      <c r="F7" s="585"/>
      <c r="G7" s="517"/>
      <c r="H7" s="517"/>
      <c r="I7" s="517"/>
    </row>
    <row r="8" spans="1:9" ht="15.75" customHeight="1">
      <c r="A8" s="586" t="s">
        <v>268</v>
      </c>
      <c r="B8" s="587"/>
      <c r="C8" s="587"/>
      <c r="D8" s="587"/>
      <c r="E8" s="587"/>
      <c r="F8" s="587"/>
      <c r="G8" s="519"/>
      <c r="H8" s="519"/>
      <c r="I8" s="519"/>
    </row>
    <row r="9" spans="1:5" ht="9" customHeight="1">
      <c r="A9" s="520"/>
      <c r="B9" s="521"/>
      <c r="C9" s="522"/>
      <c r="D9" s="522"/>
      <c r="E9" s="522"/>
    </row>
    <row r="10" spans="1:9" ht="13.5" customHeight="1" thickBot="1">
      <c r="A10" s="520"/>
      <c r="B10" s="523"/>
      <c r="C10" s="522"/>
      <c r="D10" s="522"/>
      <c r="E10" s="524"/>
      <c r="F10" s="524" t="s">
        <v>0</v>
      </c>
      <c r="I10" s="524"/>
    </row>
    <row r="11" ht="13.5" hidden="1" thickBot="1">
      <c r="E11" s="524" t="s">
        <v>0</v>
      </c>
    </row>
    <row r="12" spans="1:6" ht="41.25" customHeight="1">
      <c r="A12" s="525" t="s">
        <v>187</v>
      </c>
      <c r="B12" s="367" t="s">
        <v>188</v>
      </c>
      <c r="C12" s="526" t="s">
        <v>269</v>
      </c>
      <c r="D12" s="371" t="s">
        <v>270</v>
      </c>
      <c r="E12" s="371" t="s">
        <v>191</v>
      </c>
      <c r="F12" s="527" t="s">
        <v>194</v>
      </c>
    </row>
    <row r="13" spans="1:6" s="532" customFormat="1" ht="10.5" customHeight="1" thickBot="1">
      <c r="A13" s="528">
        <v>1</v>
      </c>
      <c r="B13" s="529">
        <v>2</v>
      </c>
      <c r="C13" s="530">
        <v>3</v>
      </c>
      <c r="D13" s="529">
        <v>3</v>
      </c>
      <c r="E13" s="529">
        <v>4</v>
      </c>
      <c r="F13" s="531">
        <v>5</v>
      </c>
    </row>
    <row r="14" spans="1:6" s="538" customFormat="1" ht="18.75" customHeight="1" thickBot="1" thickTop="1">
      <c r="A14" s="533">
        <v>801</v>
      </c>
      <c r="B14" s="534" t="s">
        <v>16</v>
      </c>
      <c r="C14" s="535"/>
      <c r="D14" s="536"/>
      <c r="E14" s="536"/>
      <c r="F14" s="537"/>
    </row>
    <row r="15" spans="1:6" s="544" customFormat="1" ht="18.75" customHeight="1" thickTop="1">
      <c r="A15" s="539" t="s">
        <v>195</v>
      </c>
      <c r="B15" s="540" t="s">
        <v>271</v>
      </c>
      <c r="C15" s="541"/>
      <c r="D15" s="542">
        <f>SUM(D16:D16)</f>
        <v>5727</v>
      </c>
      <c r="E15" s="542"/>
      <c r="F15" s="543">
        <f>SUM(F16:F16)</f>
        <v>5727</v>
      </c>
    </row>
    <row r="16" spans="1:6" s="549" customFormat="1" ht="15" customHeight="1">
      <c r="A16" s="545">
        <v>80120</v>
      </c>
      <c r="B16" s="546" t="s">
        <v>62</v>
      </c>
      <c r="C16" s="547"/>
      <c r="D16" s="547">
        <v>5727</v>
      </c>
      <c r="E16" s="547"/>
      <c r="F16" s="548">
        <f>D16+E16</f>
        <v>5727</v>
      </c>
    </row>
    <row r="17" spans="1:6" s="554" customFormat="1" ht="17.25" customHeight="1">
      <c r="A17" s="550" t="s">
        <v>197</v>
      </c>
      <c r="B17" s="540" t="s">
        <v>272</v>
      </c>
      <c r="C17" s="551">
        <f>SUM(C19:C20)</f>
        <v>42575</v>
      </c>
      <c r="D17" s="552">
        <f>D18+D21</f>
        <v>19400</v>
      </c>
      <c r="E17" s="552">
        <f>E18+E21</f>
        <v>4410</v>
      </c>
      <c r="F17" s="553">
        <f>F18+F21</f>
        <v>23810</v>
      </c>
    </row>
    <row r="18" spans="1:6" s="549" customFormat="1" ht="15" customHeight="1">
      <c r="A18" s="545">
        <v>80102</v>
      </c>
      <c r="B18" s="555" t="s">
        <v>273</v>
      </c>
      <c r="C18" s="556"/>
      <c r="D18" s="547">
        <f>SUM(D19:D20)</f>
        <v>3000</v>
      </c>
      <c r="E18" s="547">
        <f>SUM(E19:E20)</f>
        <v>810</v>
      </c>
      <c r="F18" s="548">
        <f>SUM(F19:F20)</f>
        <v>3810</v>
      </c>
    </row>
    <row r="19" spans="1:6" s="562" customFormat="1" ht="15.75" customHeight="1">
      <c r="A19" s="557" t="s">
        <v>274</v>
      </c>
      <c r="B19" s="558" t="s">
        <v>275</v>
      </c>
      <c r="C19" s="559">
        <v>25844</v>
      </c>
      <c r="D19" s="560">
        <v>1000</v>
      </c>
      <c r="E19" s="560">
        <v>-1000</v>
      </c>
      <c r="F19" s="561">
        <f>SUM(D19:E19)</f>
        <v>0</v>
      </c>
    </row>
    <row r="20" spans="1:6" s="562" customFormat="1" ht="15" customHeight="1">
      <c r="A20" s="557" t="s">
        <v>58</v>
      </c>
      <c r="B20" s="558" t="s">
        <v>59</v>
      </c>
      <c r="C20" s="559">
        <v>16731</v>
      </c>
      <c r="D20" s="560">
        <v>2000</v>
      </c>
      <c r="E20" s="560">
        <v>1810</v>
      </c>
      <c r="F20" s="561">
        <f>SUM(D20:E20)</f>
        <v>3810</v>
      </c>
    </row>
    <row r="21" spans="1:6" s="562" customFormat="1" ht="17.25" customHeight="1">
      <c r="A21" s="545">
        <v>80120</v>
      </c>
      <c r="B21" s="546" t="s">
        <v>62</v>
      </c>
      <c r="C21" s="547"/>
      <c r="D21" s="547">
        <f>SUM(D22:D24)</f>
        <v>16400</v>
      </c>
      <c r="E21" s="547">
        <f>SUM(E22:E24)</f>
        <v>3600</v>
      </c>
      <c r="F21" s="548">
        <f>SUM(F22:F24)</f>
        <v>20000</v>
      </c>
    </row>
    <row r="22" spans="1:6" s="562" customFormat="1" ht="13.5" customHeight="1">
      <c r="A22" s="557" t="s">
        <v>31</v>
      </c>
      <c r="B22" s="563" t="s">
        <v>28</v>
      </c>
      <c r="C22" s="560"/>
      <c r="D22" s="560">
        <v>600</v>
      </c>
      <c r="E22" s="560"/>
      <c r="F22" s="561">
        <f>SUM(D22:E22)</f>
        <v>600</v>
      </c>
    </row>
    <row r="23" spans="1:6" s="562" customFormat="1" ht="15" customHeight="1">
      <c r="A23" s="557" t="s">
        <v>274</v>
      </c>
      <c r="B23" s="558" t="s">
        <v>275</v>
      </c>
      <c r="C23" s="559">
        <v>25844</v>
      </c>
      <c r="D23" s="560">
        <v>9800</v>
      </c>
      <c r="E23" s="560">
        <v>3000</v>
      </c>
      <c r="F23" s="561">
        <f>SUM(D23:E23)</f>
        <v>12800</v>
      </c>
    </row>
    <row r="24" spans="1:6" s="562" customFormat="1" ht="16.5" customHeight="1" thickBot="1">
      <c r="A24" s="557" t="s">
        <v>58</v>
      </c>
      <c r="B24" s="558" t="s">
        <v>59</v>
      </c>
      <c r="C24" s="559">
        <v>16731</v>
      </c>
      <c r="D24" s="560">
        <v>6000</v>
      </c>
      <c r="E24" s="560">
        <v>600</v>
      </c>
      <c r="F24" s="561">
        <f>SUM(D24:E24)</f>
        <v>6600</v>
      </c>
    </row>
    <row r="25" spans="1:6" s="554" customFormat="1" ht="18.75" customHeight="1" thickBot="1" thickTop="1">
      <c r="A25" s="564" t="s">
        <v>202</v>
      </c>
      <c r="B25" s="565" t="s">
        <v>203</v>
      </c>
      <c r="C25" s="566"/>
      <c r="D25" s="566">
        <f>D17+D15</f>
        <v>25127</v>
      </c>
      <c r="E25" s="566">
        <f>E17+E15</f>
        <v>4410</v>
      </c>
      <c r="F25" s="567">
        <f>F17+F15</f>
        <v>29537</v>
      </c>
    </row>
    <row r="26" spans="1:6" s="571" customFormat="1" ht="19.5" customHeight="1" thickBot="1" thickTop="1">
      <c r="A26" s="568" t="s">
        <v>204</v>
      </c>
      <c r="B26" s="569" t="s">
        <v>205</v>
      </c>
      <c r="C26" s="570">
        <f>SUM(C28:C28)</f>
        <v>59220</v>
      </c>
      <c r="D26" s="566">
        <f>D27+D30</f>
        <v>25127</v>
      </c>
      <c r="E26" s="566">
        <f>E27+E30</f>
        <v>4410</v>
      </c>
      <c r="F26" s="567">
        <f>F27+F30</f>
        <v>29537</v>
      </c>
    </row>
    <row r="27" spans="1:6" s="549" customFormat="1" ht="15" customHeight="1" thickTop="1">
      <c r="A27" s="545">
        <v>80102</v>
      </c>
      <c r="B27" s="555" t="s">
        <v>273</v>
      </c>
      <c r="C27" s="556"/>
      <c r="D27" s="547">
        <f>SUM(D28:D29)</f>
        <v>3000</v>
      </c>
      <c r="E27" s="547">
        <f>SUM(E28:E29)</f>
        <v>810</v>
      </c>
      <c r="F27" s="548">
        <f>SUM(F28:F29)</f>
        <v>3810</v>
      </c>
    </row>
    <row r="28" spans="1:6" s="562" customFormat="1" ht="15" customHeight="1">
      <c r="A28" s="572">
        <v>4210</v>
      </c>
      <c r="B28" s="558" t="s">
        <v>18</v>
      </c>
      <c r="C28" s="559">
        <v>59220</v>
      </c>
      <c r="D28" s="560">
        <v>2710</v>
      </c>
      <c r="E28" s="560">
        <v>780</v>
      </c>
      <c r="F28" s="561">
        <f>SUM(D28:E28)</f>
        <v>3490</v>
      </c>
    </row>
    <row r="29" spans="1:6" s="562" customFormat="1" ht="15" customHeight="1">
      <c r="A29" s="573">
        <v>4300</v>
      </c>
      <c r="B29" s="558" t="s">
        <v>9</v>
      </c>
      <c r="C29" s="559"/>
      <c r="D29" s="560">
        <v>290</v>
      </c>
      <c r="E29" s="560">
        <v>30</v>
      </c>
      <c r="F29" s="561">
        <f>SUM(D29:E29)</f>
        <v>320</v>
      </c>
    </row>
    <row r="30" spans="1:6" s="562" customFormat="1" ht="14.25" customHeight="1">
      <c r="A30" s="545">
        <v>80120</v>
      </c>
      <c r="B30" s="546" t="s">
        <v>62</v>
      </c>
      <c r="C30" s="547"/>
      <c r="D30" s="547">
        <f>SUM(D31:D34)</f>
        <v>22127</v>
      </c>
      <c r="E30" s="547">
        <f>SUM(E31:E34)</f>
        <v>3600</v>
      </c>
      <c r="F30" s="548">
        <f>SUM(F31:F34)</f>
        <v>25727</v>
      </c>
    </row>
    <row r="31" spans="1:6" s="562" customFormat="1" ht="14.25" customHeight="1">
      <c r="A31" s="572">
        <v>4210</v>
      </c>
      <c r="B31" s="574" t="s">
        <v>18</v>
      </c>
      <c r="C31" s="560"/>
      <c r="D31" s="560">
        <v>3000</v>
      </c>
      <c r="E31" s="560">
        <v>3000</v>
      </c>
      <c r="F31" s="561">
        <f>SUM(D31:E31)</f>
        <v>6000</v>
      </c>
    </row>
    <row r="32" spans="1:6" s="562" customFormat="1" ht="14.25" customHeight="1">
      <c r="A32" s="572">
        <v>4270</v>
      </c>
      <c r="B32" s="558" t="s">
        <v>27</v>
      </c>
      <c r="C32" s="575"/>
      <c r="D32" s="560">
        <v>16127</v>
      </c>
      <c r="E32" s="560">
        <v>600</v>
      </c>
      <c r="F32" s="561">
        <f>SUM(D32:E32)</f>
        <v>16727</v>
      </c>
    </row>
    <row r="33" spans="1:6" s="562" customFormat="1" ht="14.25" customHeight="1" thickBot="1">
      <c r="A33" s="573">
        <v>4300</v>
      </c>
      <c r="B33" s="558" t="s">
        <v>9</v>
      </c>
      <c r="C33" s="575"/>
      <c r="D33" s="560">
        <v>3000</v>
      </c>
      <c r="E33" s="560"/>
      <c r="F33" s="561">
        <f>SUM(D33:E33)</f>
        <v>3000</v>
      </c>
    </row>
    <row r="34" spans="1:6" s="562" customFormat="1" ht="13.5" customHeight="1" hidden="1">
      <c r="A34" s="572">
        <v>6050</v>
      </c>
      <c r="B34" s="558" t="s">
        <v>37</v>
      </c>
      <c r="C34" s="575"/>
      <c r="D34" s="560">
        <v>0</v>
      </c>
      <c r="E34" s="560"/>
      <c r="F34" s="561">
        <f>SUM(D34:E34)</f>
        <v>0</v>
      </c>
    </row>
    <row r="35" spans="1:6" s="571" customFormat="1" ht="21" customHeight="1" thickBot="1" thickTop="1">
      <c r="A35" s="568" t="s">
        <v>264</v>
      </c>
      <c r="B35" s="565" t="s">
        <v>276</v>
      </c>
      <c r="C35" s="570" t="e">
        <f>#REF!+C17-C26</f>
        <v>#REF!</v>
      </c>
      <c r="D35" s="566">
        <f>SUM(D36:D36)</f>
        <v>0</v>
      </c>
      <c r="E35" s="566">
        <f>SUM(E36:E36)</f>
        <v>0</v>
      </c>
      <c r="F35" s="567">
        <f>SUM(F36:F36)</f>
        <v>0</v>
      </c>
    </row>
    <row r="36" spans="1:6" s="549" customFormat="1" ht="17.25" customHeight="1" hidden="1">
      <c r="A36" s="576">
        <v>80120</v>
      </c>
      <c r="B36" s="577" t="s">
        <v>62</v>
      </c>
      <c r="C36" s="578"/>
      <c r="D36" s="578">
        <v>0</v>
      </c>
      <c r="E36" s="578"/>
      <c r="F36" s="579">
        <f>SUM(D36:E36)</f>
        <v>0</v>
      </c>
    </row>
    <row r="37" ht="13.5" thickTop="1"/>
  </sheetData>
  <mergeCells count="2"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2009-06-26T07:34:15Z</cp:lastPrinted>
  <dcterms:created xsi:type="dcterms:W3CDTF">2007-10-05T07:57:55Z</dcterms:created>
  <dcterms:modified xsi:type="dcterms:W3CDTF">2009-06-26T08:16:23Z</dcterms:modified>
  <cp:category/>
  <cp:version/>
  <cp:contentType/>
  <cp:contentStatus/>
</cp:coreProperties>
</file>