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tab XI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Mioduszewska</author>
  </authors>
  <commentList>
    <comment ref="G11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500 000 w 2007 r.
</t>
        </r>
      </text>
    </comment>
    <comment ref="G13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210 000 w 2008 r.
</t>
        </r>
      </text>
    </comment>
    <comment ref="F15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42 000 w 2007 r.
</t>
        </r>
      </text>
    </comment>
    <comment ref="G21" authorId="0">
      <text>
        <r>
          <rPr>
            <b/>
            <sz val="8"/>
            <rFont val="Tahoma"/>
            <family val="0"/>
          </rPr>
          <t>Mioduszewska:</t>
        </r>
        <r>
          <rPr>
            <sz val="8"/>
            <rFont val="Tahoma"/>
            <family val="0"/>
          </rPr>
          <t xml:space="preserve">
18 400 w 2008 r.
</t>
        </r>
      </text>
    </comment>
  </commentList>
</comments>
</file>

<file path=xl/sharedStrings.xml><?xml version="1.0" encoding="utf-8"?>
<sst xmlns="http://schemas.openxmlformats.org/spreadsheetml/2006/main" count="96" uniqueCount="69">
  <si>
    <t>TABELA XIII</t>
  </si>
  <si>
    <t xml:space="preserve">                                                                                                                                                   INFORMACJA  O  SPŁATACH   KREDYTÓW  I  POŻYCZEK  MIASTA   KOSZALINA</t>
  </si>
  <si>
    <t xml:space="preserve">                                                                                W  LATACH  2008 - 2017</t>
  </si>
  <si>
    <t>w tys. zł</t>
  </si>
  <si>
    <t>Lp</t>
  </si>
  <si>
    <t>WYSZCZEGÓLNIENIE</t>
  </si>
  <si>
    <t>Zobowiązania na 31.12.2007</t>
  </si>
  <si>
    <t>NFOŚiGW Warszawa</t>
  </si>
  <si>
    <t>A</t>
  </si>
  <si>
    <t>pożyczka szwedzka - oczyszczalnia  ścieków - Jamno 3.311.300 zł (um. 3002/94)</t>
  </si>
  <si>
    <t>odsetki</t>
  </si>
  <si>
    <t>WFOŚiGW Koszalin</t>
  </si>
  <si>
    <t>pożyczka - oczyszczalnia ścieków w Jamnie obiekty do usuwania azotu 2.500.000 zł (um.19/00)</t>
  </si>
  <si>
    <t xml:space="preserve">umorzenie </t>
  </si>
  <si>
    <t>B</t>
  </si>
  <si>
    <t>pożyczka - kolektor sanitarny A - II etap 1.050.000 zł (um. 41/2003)</t>
  </si>
  <si>
    <t>C</t>
  </si>
  <si>
    <t>pożyczka - Koszalin - miastem europejskich tras rowerowych 140.000 zł (30/2004)</t>
  </si>
  <si>
    <t>D</t>
  </si>
  <si>
    <t>pożyczka  - uzbrojenie terenu pod Specjalną Słupską Strefę Ekonomiczną - Kompleks Koszalin 672.540 zł (43/2004)</t>
  </si>
  <si>
    <t>E</t>
  </si>
  <si>
    <t>pożyczka  - budowa ekranów akustycznych wzdłuż ul.Śródmiejskiej w Koszalinie" 2.000.000 zł (11/2005)</t>
  </si>
  <si>
    <t>F</t>
  </si>
  <si>
    <t>pożyczka  - budowa kanalizacji sanitarnej i deszczowej na osiedlu Unii Europejskiej w Koszalinie  92.000 zł (33/2005)</t>
  </si>
  <si>
    <t>G</t>
  </si>
  <si>
    <t>pożyczka  - budowa kanalizacji sanitarnej na osiedlu Wilkowo w Koszalinie  420.000 zł (37/2005)</t>
  </si>
  <si>
    <t>H</t>
  </si>
  <si>
    <t>pożyczka  - budowa kanalizacji sanitarnej i deszczowej na osiedlu Unii Europejskiej w Koszalinie  156.000 zł (22/2006)</t>
  </si>
  <si>
    <t>I</t>
  </si>
  <si>
    <t>pożyczka  - zmiana systemu ogrzewania w Przedszkolu nr 34 w Koszalinie  101.795 zł (23/2006)</t>
  </si>
  <si>
    <t>J</t>
  </si>
  <si>
    <t>pożyczka  - budowa kanalizacji sanitarnej w ul.Władysława IV - A. Warskiego w Koszalinie  194.800 zł (5/2008)</t>
  </si>
  <si>
    <t>K</t>
  </si>
  <si>
    <t>pożyczka  - budowa kanalizacji sanitarnej, deszczowej i wodociągu w ul. Przemysłowej w Koszalinie  140.000 zł (6/2008)</t>
  </si>
  <si>
    <t>L</t>
  </si>
  <si>
    <t>pożyczka  - budowa kanalizacji sanitarnej, deszczowej wraz z oczyszczalnią wzdłuż ul. Sybiraków w Koszalinie  650.000 zł (7/2008)</t>
  </si>
  <si>
    <t>PKO Bank Polski S.A. Koszalin</t>
  </si>
  <si>
    <t>Ł</t>
  </si>
  <si>
    <t>kredyt na finansowanie wydatków nie znajdujących pokrycia w planowanych dochodach Miasta Koszalina  20.000.000 zł  (56/2003)</t>
  </si>
  <si>
    <t>M</t>
  </si>
  <si>
    <t>kredyt na finansowanie wydatków nie znajdujących pokrycia w planowanych dochodach Miasta Koszalina  10.000.000 zł  (26/2006)</t>
  </si>
  <si>
    <t>N</t>
  </si>
  <si>
    <t xml:space="preserve">kredyt na finansowanie wydatków nie znajdujących pokrycia w planowanych dochodach Miasta Koszalina 12.000.000 zł (310-11/3/I/42/2007) </t>
  </si>
  <si>
    <t xml:space="preserve">odsetki </t>
  </si>
  <si>
    <t>Bank Polska Kasa Opieki SA II O/Koszalin</t>
  </si>
  <si>
    <t>O</t>
  </si>
  <si>
    <t>kredyt na modernizację i remonty dróg 7.162.276 zł  (166/2000) (euro)</t>
  </si>
  <si>
    <t>Gospodarczy Bank Wielkopolski</t>
  </si>
  <si>
    <t>P</t>
  </si>
  <si>
    <t xml:space="preserve">kredyt na finansowanie wydatków nie znajdujących pokrycia w planowanych dochodach Miasta Koszalina 10.000.000 zł (1/JST/U/05  </t>
  </si>
  <si>
    <t>kredyt na finansowanie wydatków nie znajdujących pokrycia w planowanych dochodach Miasta Koszalina 25.000.000 zł (08/0077)</t>
  </si>
  <si>
    <t>Planowane kredyty na przyszłe lata</t>
  </si>
  <si>
    <t xml:space="preserve">  </t>
  </si>
  <si>
    <t>kredyt  w wysokości 35.000,0 tys. Zł   (2009 r.)</t>
  </si>
  <si>
    <t>kredyt  w wysokości 27.000,0 tys. Zł   (2010 r.)</t>
  </si>
  <si>
    <t>kredyt  w wysokości 20.000,0 tys. Zł   (2011 r.)</t>
  </si>
  <si>
    <t>kredyt  w wysokości 20.000,0 tys. Zł   (2012 r.)</t>
  </si>
  <si>
    <r>
      <t xml:space="preserve">Razem spłaty kredytów i pożyczek                       </t>
    </r>
    <r>
      <rPr>
        <i/>
        <sz val="9"/>
        <rFont val="Times New Roman CE"/>
        <family val="1"/>
      </rPr>
      <t>(kol. 3 - stan zobowiązań na 31.12.2007 r.)  z tego:</t>
    </r>
  </si>
  <si>
    <t>spłaty kredytu (kol.3 - stan zobow. na 31.12.2007 r.)</t>
  </si>
  <si>
    <t>spłaty pożyczek (kol.3 - stan zobow. na 31.12.2007 r.)</t>
  </si>
  <si>
    <r>
      <t xml:space="preserve">Razem spłaty odsetek </t>
    </r>
    <r>
      <rPr>
        <i/>
        <sz val="9"/>
        <rFont val="Times New Roman CE"/>
        <family val="1"/>
      </rPr>
      <t>z tego:</t>
    </r>
  </si>
  <si>
    <t xml:space="preserve">od kredytów </t>
  </si>
  <si>
    <t xml:space="preserve">od pożyczek </t>
  </si>
  <si>
    <t>Ogółem</t>
  </si>
  <si>
    <t>kredyty + %</t>
  </si>
  <si>
    <t>pożyczki + %</t>
  </si>
  <si>
    <t>Wprowadził do BIP: Agnieszka Sulewska</t>
  </si>
  <si>
    <t>Data wprowadzenia do BIP: 19.12.2008 r.</t>
  </si>
  <si>
    <t>Autor dokumentu: Agnieszka Sulewska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</si>
</sst>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8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sz val="8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9"/>
      <name val="Times New Roman CE"/>
      <family val="1"/>
    </font>
    <font>
      <b/>
      <i/>
      <sz val="14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wrapText="1"/>
      <protection/>
    </xf>
    <xf numFmtId="0" fontId="5" fillId="0" borderId="0" xfId="0" applyNumberFormat="1" applyFont="1" applyFill="1" applyBorder="1" applyAlignment="1" applyProtection="1">
      <alignment horizontal="centerContinuous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164" fontId="2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164" fontId="5" fillId="0" borderId="18" xfId="0" applyNumberFormat="1" applyFont="1" applyFill="1" applyBorder="1" applyAlignment="1" applyProtection="1">
      <alignment vertical="center"/>
      <protection/>
    </xf>
    <xf numFmtId="164" fontId="5" fillId="0" borderId="19" xfId="0" applyNumberFormat="1" applyFont="1" applyFill="1" applyBorder="1" applyAlignment="1" applyProtection="1">
      <alignment vertical="center"/>
      <protection/>
    </xf>
    <xf numFmtId="165" fontId="5" fillId="0" borderId="19" xfId="0" applyNumberFormat="1" applyFont="1" applyFill="1" applyBorder="1" applyAlignment="1" applyProtection="1">
      <alignment horizontal="right" vertical="center"/>
      <protection/>
    </xf>
    <xf numFmtId="165" fontId="5" fillId="0" borderId="20" xfId="0" applyNumberFormat="1" applyFont="1" applyFill="1" applyBorder="1" applyAlignment="1" applyProtection="1">
      <alignment horizontal="right" vertical="center"/>
      <protection/>
    </xf>
    <xf numFmtId="165" fontId="5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165" fontId="5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164" fontId="9" fillId="0" borderId="13" xfId="0" applyNumberFormat="1" applyFont="1" applyFill="1" applyBorder="1" applyAlignment="1" applyProtection="1">
      <alignment vertical="center"/>
      <protection/>
    </xf>
    <xf numFmtId="165" fontId="9" fillId="0" borderId="13" xfId="0" applyNumberFormat="1" applyFont="1" applyFill="1" applyBorder="1" applyAlignment="1" applyProtection="1">
      <alignment horizontal="right"/>
      <protection/>
    </xf>
    <xf numFmtId="165" fontId="9" fillId="0" borderId="14" xfId="0" applyNumberFormat="1" applyFont="1" applyFill="1" applyBorder="1" applyAlignment="1" applyProtection="1">
      <alignment horizontal="right"/>
      <protection/>
    </xf>
    <xf numFmtId="165" fontId="9" fillId="0" borderId="15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65" fontId="9" fillId="0" borderId="16" xfId="0" applyNumberFormat="1" applyFont="1" applyFill="1" applyBorder="1" applyAlignment="1" applyProtection="1">
      <alignment horizontal="right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164" fontId="5" fillId="0" borderId="24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27" xfId="0" applyNumberFormat="1" applyFont="1" applyFill="1" applyBorder="1" applyAlignment="1" applyProtection="1">
      <alignment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29" xfId="0" applyNumberFormat="1" applyFont="1" applyFill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vertical="center" wrapText="1"/>
      <protection/>
    </xf>
    <xf numFmtId="164" fontId="9" fillId="0" borderId="18" xfId="0" applyNumberFormat="1" applyFont="1" applyFill="1" applyBorder="1" applyAlignment="1" applyProtection="1">
      <alignment vertical="center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9" fillId="0" borderId="30" xfId="0" applyNumberFormat="1" applyFont="1" applyFill="1" applyBorder="1" applyAlignment="1" applyProtection="1">
      <alignment/>
      <protection/>
    </xf>
    <xf numFmtId="0" fontId="9" fillId="0" borderId="31" xfId="0" applyNumberFormat="1" applyFont="1" applyFill="1" applyBorder="1" applyAlignment="1" applyProtection="1">
      <alignment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65" fontId="5" fillId="0" borderId="19" xfId="0" applyNumberFormat="1" applyFont="1" applyFill="1" applyBorder="1" applyAlignment="1" applyProtection="1">
      <alignment vertical="center"/>
      <protection/>
    </xf>
    <xf numFmtId="165" fontId="5" fillId="0" borderId="20" xfId="0" applyNumberFormat="1" applyFont="1" applyFill="1" applyBorder="1" applyAlignment="1" applyProtection="1">
      <alignment horizontal="center" vertical="center"/>
      <protection/>
    </xf>
    <xf numFmtId="165" fontId="5" fillId="0" borderId="19" xfId="0" applyNumberFormat="1" applyFont="1" applyFill="1" applyBorder="1" applyAlignment="1" applyProtection="1">
      <alignment horizontal="center" vertical="center"/>
      <protection/>
    </xf>
    <xf numFmtId="165" fontId="5" fillId="0" borderId="21" xfId="0" applyNumberFormat="1" applyFont="1" applyFill="1" applyBorder="1" applyAlignment="1" applyProtection="1">
      <alignment horizontal="center" vertical="center"/>
      <protection/>
    </xf>
    <xf numFmtId="165" fontId="5" fillId="0" borderId="22" xfId="0" applyNumberFormat="1" applyFont="1" applyFill="1" applyBorder="1" applyAlignment="1" applyProtection="1">
      <alignment horizontal="center" vertical="center"/>
      <protection/>
    </xf>
    <xf numFmtId="165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5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165" fontId="5" fillId="0" borderId="18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165" fontId="9" fillId="0" borderId="1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164" fontId="5" fillId="0" borderId="29" xfId="0" applyNumberFormat="1" applyFont="1" applyFill="1" applyBorder="1" applyAlignment="1" applyProtection="1">
      <alignment horizontal="right" vertical="center"/>
      <protection/>
    </xf>
    <xf numFmtId="164" fontId="5" fillId="0" borderId="18" xfId="0" applyNumberFormat="1" applyFont="1" applyFill="1" applyBorder="1" applyAlignment="1" applyProtection="1">
      <alignment horizontal="right" vertical="center"/>
      <protection/>
    </xf>
    <xf numFmtId="164" fontId="5" fillId="0" borderId="30" xfId="0" applyNumberFormat="1" applyFont="1" applyFill="1" applyBorder="1" applyAlignment="1" applyProtection="1">
      <alignment horizontal="right" vertical="center"/>
      <protection/>
    </xf>
    <xf numFmtId="164" fontId="5" fillId="0" borderId="31" xfId="0" applyNumberFormat="1" applyFont="1" applyFill="1" applyBorder="1" applyAlignment="1" applyProtection="1">
      <alignment horizontal="right" vertical="center"/>
      <protection/>
    </xf>
    <xf numFmtId="165" fontId="9" fillId="0" borderId="0" xfId="0" applyNumberFormat="1" applyFont="1" applyBorder="1" applyAlignment="1">
      <alignment/>
    </xf>
    <xf numFmtId="165" fontId="9" fillId="0" borderId="14" xfId="0" applyNumberFormat="1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164" fontId="5" fillId="0" borderId="30" xfId="0" applyNumberFormat="1" applyFont="1" applyFill="1" applyBorder="1" applyAlignment="1" applyProtection="1">
      <alignment vertical="center"/>
      <protection/>
    </xf>
    <xf numFmtId="164" fontId="5" fillId="0" borderId="31" xfId="0" applyNumberFormat="1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164" fontId="9" fillId="0" borderId="15" xfId="0" applyNumberFormat="1" applyFont="1" applyFill="1" applyBorder="1" applyAlignment="1" applyProtection="1">
      <alignment vertical="center"/>
      <protection/>
    </xf>
    <xf numFmtId="165" fontId="9" fillId="0" borderId="15" xfId="0" applyNumberFormat="1" applyFont="1" applyFill="1" applyBorder="1" applyAlignment="1" applyProtection="1">
      <alignment/>
      <protection/>
    </xf>
    <xf numFmtId="165" fontId="9" fillId="0" borderId="16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5" fillId="0" borderId="30" xfId="0" applyNumberFormat="1" applyFont="1" applyFill="1" applyBorder="1" applyAlignment="1" applyProtection="1">
      <alignment/>
      <protection/>
    </xf>
    <xf numFmtId="0" fontId="5" fillId="0" borderId="3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164" fontId="10" fillId="0" borderId="13" xfId="0" applyNumberFormat="1" applyFont="1" applyFill="1" applyBorder="1" applyAlignment="1" applyProtection="1">
      <alignment vertical="center"/>
      <protection/>
    </xf>
    <xf numFmtId="165" fontId="10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164" fontId="5" fillId="0" borderId="29" xfId="0" applyNumberFormat="1" applyFont="1" applyFill="1" applyBorder="1" applyAlignment="1" applyProtection="1">
      <alignment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164" fontId="9" fillId="0" borderId="29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5" fillId="0" borderId="21" xfId="0" applyNumberFormat="1" applyFont="1" applyFill="1" applyBorder="1" applyAlignment="1" applyProtection="1">
      <alignment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164" fontId="9" fillId="0" borderId="14" xfId="0" applyNumberFormat="1" applyFont="1" applyFill="1" applyBorder="1" applyAlignment="1" applyProtection="1">
      <alignment vertical="center"/>
      <protection/>
    </xf>
    <xf numFmtId="164" fontId="9" fillId="0" borderId="34" xfId="0" applyNumberFormat="1" applyFont="1" applyFill="1" applyBorder="1" applyAlignment="1" applyProtection="1">
      <alignment vertical="center"/>
      <protection/>
    </xf>
    <xf numFmtId="165" fontId="9" fillId="0" borderId="14" xfId="0" applyNumberFormat="1" applyFont="1" applyFill="1" applyBorder="1" applyAlignment="1" applyProtection="1">
      <alignment vertical="center"/>
      <protection/>
    </xf>
    <xf numFmtId="165" fontId="9" fillId="0" borderId="13" xfId="0" applyNumberFormat="1" applyFont="1" applyFill="1" applyBorder="1" applyAlignment="1" applyProtection="1">
      <alignment vertical="center"/>
      <protection/>
    </xf>
    <xf numFmtId="165" fontId="9" fillId="0" borderId="15" xfId="0" applyNumberFormat="1" applyFont="1" applyFill="1" applyBorder="1" applyAlignment="1" applyProtection="1">
      <alignment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36" xfId="0" applyFont="1" applyBorder="1" applyAlignment="1">
      <alignment vertical="center"/>
    </xf>
    <xf numFmtId="164" fontId="13" fillId="0" borderId="25" xfId="0" applyNumberFormat="1" applyFont="1" applyFill="1" applyBorder="1" applyAlignment="1" applyProtection="1">
      <alignment vertical="center"/>
      <protection/>
    </xf>
    <xf numFmtId="164" fontId="13" fillId="0" borderId="36" xfId="0" applyNumberFormat="1" applyFont="1" applyFill="1" applyBorder="1" applyAlignment="1" applyProtection="1">
      <alignment vertical="center"/>
      <protection/>
    </xf>
    <xf numFmtId="0" fontId="13" fillId="0" borderId="34" xfId="0" applyNumberFormat="1" applyFont="1" applyFill="1" applyBorder="1" applyAlignment="1" applyProtection="1">
      <alignment vertical="center"/>
      <protection/>
    </xf>
    <xf numFmtId="164" fontId="13" fillId="0" borderId="34" xfId="0" applyNumberFormat="1" applyFont="1" applyFill="1" applyBorder="1" applyAlignment="1" applyProtection="1">
      <alignment vertical="center"/>
      <protection/>
    </xf>
    <xf numFmtId="0" fontId="13" fillId="0" borderId="14" xfId="0" applyNumberFormat="1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0" borderId="15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64" fontId="11" fillId="0" borderId="0" xfId="0" applyNumberFormat="1" applyFont="1" applyFill="1" applyBorder="1" applyAlignment="1" applyProtection="1">
      <alignment vertical="center"/>
      <protection/>
    </xf>
    <xf numFmtId="164" fontId="9" fillId="0" borderId="16" xfId="0" applyNumberFormat="1" applyFont="1" applyFill="1" applyBorder="1" applyAlignment="1" applyProtection="1">
      <alignment vertical="center"/>
      <protection/>
    </xf>
    <xf numFmtId="0" fontId="11" fillId="0" borderId="13" xfId="0" applyFont="1" applyBorder="1" applyAlignment="1">
      <alignment vertical="center"/>
    </xf>
    <xf numFmtId="164" fontId="9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vertical="center" wrapText="1"/>
      <protection/>
    </xf>
    <xf numFmtId="164" fontId="5" fillId="0" borderId="39" xfId="0" applyNumberFormat="1" applyFont="1" applyFill="1" applyBorder="1" applyAlignment="1" applyProtection="1">
      <alignment vertical="center"/>
      <protection/>
    </xf>
    <xf numFmtId="164" fontId="5" fillId="0" borderId="40" xfId="0" applyNumberFormat="1" applyFont="1" applyFill="1" applyBorder="1" applyAlignment="1" applyProtection="1">
      <alignment vertical="center"/>
      <protection/>
    </xf>
    <xf numFmtId="164" fontId="10" fillId="0" borderId="37" xfId="0" applyNumberFormat="1" applyFont="1" applyFill="1" applyBorder="1" applyAlignment="1" applyProtection="1">
      <alignment vertical="center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164" fontId="10" fillId="0" borderId="24" xfId="0" applyNumberFormat="1" applyFont="1" applyFill="1" applyBorder="1" applyAlignment="1" applyProtection="1">
      <alignment vertical="center"/>
      <protection/>
    </xf>
    <xf numFmtId="164" fontId="10" fillId="0" borderId="41" xfId="0" applyNumberFormat="1" applyFont="1" applyFill="1" applyBorder="1" applyAlignment="1" applyProtection="1">
      <alignment vertical="center"/>
      <protection/>
    </xf>
    <xf numFmtId="164" fontId="5" fillId="0" borderId="41" xfId="0" applyNumberFormat="1" applyFont="1" applyFill="1" applyBorder="1" applyAlignment="1" applyProtection="1">
      <alignment vertical="center"/>
      <protection/>
    </xf>
    <xf numFmtId="0" fontId="11" fillId="0" borderId="24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164" fontId="10" fillId="0" borderId="18" xfId="0" applyNumberFormat="1" applyFont="1" applyFill="1" applyBorder="1" applyAlignment="1" applyProtection="1">
      <alignment vertical="center"/>
      <protection/>
    </xf>
    <xf numFmtId="164" fontId="10" fillId="0" borderId="42" xfId="0" applyNumberFormat="1" applyFont="1" applyFill="1" applyBorder="1" applyAlignment="1" applyProtection="1">
      <alignment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164" fontId="5" fillId="0" borderId="44" xfId="0" applyNumberFormat="1" applyFont="1" applyFill="1" applyBorder="1" applyAlignment="1" applyProtection="1">
      <alignment vertical="center"/>
      <protection/>
    </xf>
    <xf numFmtId="164" fontId="5" fillId="0" borderId="45" xfId="0" applyNumberFormat="1" applyFont="1" applyFill="1" applyBorder="1" applyAlignment="1" applyProtection="1">
      <alignment vertical="center"/>
      <protection/>
    </xf>
    <xf numFmtId="164" fontId="5" fillId="0" borderId="46" xfId="0" applyNumberFormat="1" applyFont="1" applyFill="1" applyBorder="1" applyAlignment="1" applyProtection="1">
      <alignment vertical="center"/>
      <protection/>
    </xf>
    <xf numFmtId="0" fontId="6" fillId="0" borderId="47" xfId="0" applyNumberFormat="1" applyFont="1" applyFill="1" applyBorder="1" applyAlignment="1" applyProtection="1">
      <alignment/>
      <protection/>
    </xf>
    <xf numFmtId="164" fontId="5" fillId="0" borderId="48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71"/>
  <sheetViews>
    <sheetView tabSelected="1" workbookViewId="0" topLeftCell="A50">
      <selection activeCell="D71" sqref="D71"/>
    </sheetView>
  </sheetViews>
  <sheetFormatPr defaultColWidth="9.00390625" defaultRowHeight="12.75"/>
  <cols>
    <col min="1" max="1" width="4.00390625" style="1" customWidth="1"/>
    <col min="2" max="2" width="35.875" style="2" customWidth="1"/>
    <col min="3" max="3" width="9.75390625" style="3" hidden="1" customWidth="1"/>
    <col min="4" max="4" width="9.875" style="3" customWidth="1"/>
    <col min="5" max="5" width="8.75390625" style="3" hidden="1" customWidth="1"/>
    <col min="6" max="6" width="8.25390625" style="3" customWidth="1"/>
    <col min="7" max="7" width="8.125" style="3" customWidth="1"/>
    <col min="8" max="8" width="8.375" style="3" customWidth="1"/>
    <col min="9" max="9" width="8.875" style="3" customWidth="1"/>
    <col min="10" max="10" width="8.625" style="1" customWidth="1"/>
    <col min="11" max="11" width="8.375" style="3" customWidth="1"/>
    <col min="12" max="12" width="8.625" style="3" customWidth="1"/>
    <col min="13" max="13" width="8.25390625" style="3" customWidth="1"/>
    <col min="14" max="14" width="0.12890625" style="3" hidden="1" customWidth="1"/>
    <col min="15" max="15" width="8.125" style="3" customWidth="1"/>
    <col min="16" max="16" width="8.00390625" style="3" customWidth="1"/>
    <col min="17" max="16384" width="10.00390625" style="3" customWidth="1"/>
  </cols>
  <sheetData>
    <row r="1" spans="11:15" ht="15">
      <c r="K1" s="4"/>
      <c r="O1" s="4" t="s">
        <v>0</v>
      </c>
    </row>
    <row r="2" spans="1:16" s="9" customFormat="1" ht="19.5" customHeight="1">
      <c r="A2" s="5"/>
      <c r="B2" s="6" t="s">
        <v>1</v>
      </c>
      <c r="C2" s="7"/>
      <c r="D2" s="7"/>
      <c r="E2" s="7"/>
      <c r="F2" s="7"/>
      <c r="G2" s="7"/>
      <c r="H2" s="7"/>
      <c r="I2" s="7"/>
      <c r="J2" s="8"/>
      <c r="K2" s="8"/>
      <c r="L2" s="8"/>
      <c r="M2" s="8"/>
      <c r="O2" s="8"/>
      <c r="P2" s="8"/>
    </row>
    <row r="3" spans="1:16" s="9" customFormat="1" ht="13.5" customHeight="1">
      <c r="A3" s="10"/>
      <c r="B3" s="11" t="s">
        <v>2</v>
      </c>
      <c r="C3" s="7"/>
      <c r="D3" s="7"/>
      <c r="E3" s="7"/>
      <c r="F3" s="7"/>
      <c r="G3" s="7"/>
      <c r="H3" s="7"/>
      <c r="I3" s="7"/>
      <c r="J3" s="8"/>
      <c r="K3" s="8"/>
      <c r="L3" s="8"/>
      <c r="M3" s="8"/>
      <c r="O3" s="8"/>
      <c r="P3" s="8"/>
    </row>
    <row r="4" spans="1:16" s="4" customFormat="1" ht="11.25" customHeight="1" thickBot="1">
      <c r="A4" s="12"/>
      <c r="B4" s="12"/>
      <c r="C4" s="13"/>
      <c r="D4" s="13"/>
      <c r="E4" s="13"/>
      <c r="F4" s="13"/>
      <c r="G4" s="13"/>
      <c r="H4" s="13"/>
      <c r="I4" s="14"/>
      <c r="P4" s="4" t="s">
        <v>3</v>
      </c>
    </row>
    <row r="5" spans="1:16" s="24" customFormat="1" ht="24.75" customHeight="1" thickTop="1">
      <c r="A5" s="15" t="s">
        <v>4</v>
      </c>
      <c r="B5" s="16" t="s">
        <v>5</v>
      </c>
      <c r="C5" s="17">
        <v>2005</v>
      </c>
      <c r="D5" s="18" t="s">
        <v>6</v>
      </c>
      <c r="E5" s="19">
        <v>2007</v>
      </c>
      <c r="F5" s="17">
        <v>2008</v>
      </c>
      <c r="G5" s="17">
        <v>2009</v>
      </c>
      <c r="H5" s="17">
        <v>2010</v>
      </c>
      <c r="I5" s="17">
        <v>2011</v>
      </c>
      <c r="J5" s="20">
        <v>2012</v>
      </c>
      <c r="K5" s="20">
        <v>2013</v>
      </c>
      <c r="L5" s="17">
        <v>2014</v>
      </c>
      <c r="M5" s="21">
        <v>2015</v>
      </c>
      <c r="N5" s="22"/>
      <c r="O5" s="21">
        <v>2016</v>
      </c>
      <c r="P5" s="23">
        <v>2017</v>
      </c>
    </row>
    <row r="6" spans="1:16" s="29" customFormat="1" ht="10.5" customHeight="1" thickBot="1">
      <c r="A6" s="25">
        <v>1</v>
      </c>
      <c r="B6" s="26">
        <v>2</v>
      </c>
      <c r="C6" s="27">
        <v>5</v>
      </c>
      <c r="D6" s="27">
        <v>3</v>
      </c>
      <c r="E6" s="27">
        <v>5</v>
      </c>
      <c r="F6" s="27">
        <v>4</v>
      </c>
      <c r="G6" s="26">
        <v>5</v>
      </c>
      <c r="H6" s="27">
        <v>6</v>
      </c>
      <c r="I6" s="27">
        <v>7</v>
      </c>
      <c r="J6" s="27">
        <v>8</v>
      </c>
      <c r="K6" s="27">
        <v>9</v>
      </c>
      <c r="L6" s="26">
        <v>10</v>
      </c>
      <c r="M6" s="27">
        <v>11</v>
      </c>
      <c r="N6" s="27">
        <v>7.8</v>
      </c>
      <c r="O6" s="27">
        <v>12</v>
      </c>
      <c r="P6" s="28">
        <v>13</v>
      </c>
    </row>
    <row r="7" spans="1:16" s="4" customFormat="1" ht="15" customHeight="1" thickTop="1">
      <c r="A7" s="30">
        <v>1</v>
      </c>
      <c r="B7" s="31" t="s">
        <v>7</v>
      </c>
      <c r="C7" s="32"/>
      <c r="D7" s="32"/>
      <c r="E7" s="32"/>
      <c r="F7" s="32"/>
      <c r="G7" s="32"/>
      <c r="H7" s="33"/>
      <c r="I7" s="33"/>
      <c r="J7" s="34"/>
      <c r="K7" s="34"/>
      <c r="L7" s="33"/>
      <c r="M7" s="35"/>
      <c r="O7" s="35"/>
      <c r="P7" s="36"/>
    </row>
    <row r="8" spans="1:16" s="44" customFormat="1" ht="21" customHeight="1">
      <c r="A8" s="37" t="s">
        <v>8</v>
      </c>
      <c r="B8" s="38" t="s">
        <v>9</v>
      </c>
      <c r="C8" s="39">
        <v>200</v>
      </c>
      <c r="D8" s="39">
        <v>1167.742</v>
      </c>
      <c r="E8" s="39">
        <v>200</v>
      </c>
      <c r="F8" s="40">
        <v>200</v>
      </c>
      <c r="G8" s="41">
        <v>200</v>
      </c>
      <c r="H8" s="41">
        <v>200</v>
      </c>
      <c r="I8" s="41">
        <v>200</v>
      </c>
      <c r="J8" s="42">
        <v>367.7</v>
      </c>
      <c r="K8" s="42"/>
      <c r="L8" s="41"/>
      <c r="M8" s="43"/>
      <c r="O8" s="43"/>
      <c r="P8" s="45"/>
    </row>
    <row r="9" spans="1:16" s="52" customFormat="1" ht="10.5" customHeight="1">
      <c r="A9" s="46"/>
      <c r="B9" s="47" t="s">
        <v>10</v>
      </c>
      <c r="C9" s="48">
        <v>41.4</v>
      </c>
      <c r="D9" s="48"/>
      <c r="E9" s="48">
        <v>18.8</v>
      </c>
      <c r="F9" s="48">
        <v>15.985</v>
      </c>
      <c r="G9" s="49">
        <v>13.125</v>
      </c>
      <c r="H9" s="49">
        <v>10.265</v>
      </c>
      <c r="I9" s="49">
        <v>7.4</v>
      </c>
      <c r="J9" s="50">
        <v>4.06</v>
      </c>
      <c r="K9" s="50"/>
      <c r="L9" s="49"/>
      <c r="M9" s="51"/>
      <c r="O9" s="51"/>
      <c r="P9" s="53"/>
    </row>
    <row r="10" spans="1:16" s="60" customFormat="1" ht="15" customHeight="1">
      <c r="A10" s="54">
        <v>2</v>
      </c>
      <c r="B10" s="55" t="s">
        <v>11</v>
      </c>
      <c r="C10" s="56"/>
      <c r="D10" s="56"/>
      <c r="E10" s="56"/>
      <c r="F10" s="56"/>
      <c r="G10" s="56"/>
      <c r="H10" s="57"/>
      <c r="I10" s="57"/>
      <c r="J10" s="58"/>
      <c r="K10" s="58"/>
      <c r="L10" s="57"/>
      <c r="M10" s="59"/>
      <c r="O10" s="59"/>
      <c r="P10" s="61"/>
    </row>
    <row r="11" spans="1:190" s="69" customFormat="1" ht="21" customHeight="1">
      <c r="A11" s="62" t="s">
        <v>8</v>
      </c>
      <c r="B11" s="63" t="s">
        <v>12</v>
      </c>
      <c r="C11" s="40">
        <v>320</v>
      </c>
      <c r="D11" s="40">
        <v>640</v>
      </c>
      <c r="E11" s="40">
        <v>320</v>
      </c>
      <c r="F11" s="40">
        <v>140</v>
      </c>
      <c r="G11" s="64" t="s">
        <v>13</v>
      </c>
      <c r="H11" s="40"/>
      <c r="I11" s="40"/>
      <c r="J11" s="65"/>
      <c r="K11" s="65"/>
      <c r="L11" s="66"/>
      <c r="M11" s="67"/>
      <c r="N11" s="44"/>
      <c r="O11" s="67"/>
      <c r="P11" s="68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</row>
    <row r="12" spans="1:190" s="74" customFormat="1" ht="11.25" customHeight="1">
      <c r="A12" s="46"/>
      <c r="B12" s="47" t="s">
        <v>10</v>
      </c>
      <c r="C12" s="48">
        <v>110.5</v>
      </c>
      <c r="D12" s="48"/>
      <c r="E12" s="48">
        <v>60.756</v>
      </c>
      <c r="F12" s="48">
        <v>12.329</v>
      </c>
      <c r="G12" s="48"/>
      <c r="H12" s="48"/>
      <c r="I12" s="48"/>
      <c r="J12" s="70"/>
      <c r="K12" s="70"/>
      <c r="L12" s="71"/>
      <c r="M12" s="72"/>
      <c r="N12" s="52"/>
      <c r="O12" s="72"/>
      <c r="P12" s="73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</row>
    <row r="13" spans="1:190" s="80" customFormat="1" ht="21.75" customHeight="1">
      <c r="A13" s="37" t="s">
        <v>14</v>
      </c>
      <c r="B13" s="38" t="s">
        <v>15</v>
      </c>
      <c r="C13" s="39">
        <v>233.2</v>
      </c>
      <c r="D13" s="39">
        <v>233.8</v>
      </c>
      <c r="E13" s="39">
        <v>233.2</v>
      </c>
      <c r="F13" s="39">
        <f>233.8-210</f>
        <v>23.80000000000001</v>
      </c>
      <c r="G13" s="64" t="s">
        <v>13</v>
      </c>
      <c r="H13" s="75"/>
      <c r="I13" s="75"/>
      <c r="J13" s="76"/>
      <c r="K13" s="76"/>
      <c r="L13" s="75"/>
      <c r="M13" s="77"/>
      <c r="N13" s="78"/>
      <c r="O13" s="77"/>
      <c r="P13" s="79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</row>
    <row r="14" spans="1:190" s="74" customFormat="1" ht="10.5" customHeight="1">
      <c r="A14" s="81"/>
      <c r="B14" s="47" t="s">
        <v>10</v>
      </c>
      <c r="C14" s="48">
        <v>17.6</v>
      </c>
      <c r="D14" s="48"/>
      <c r="E14" s="48">
        <v>7.487</v>
      </c>
      <c r="F14" s="48">
        <v>3.8</v>
      </c>
      <c r="G14" s="48"/>
      <c r="H14" s="82"/>
      <c r="I14" s="82"/>
      <c r="J14" s="83"/>
      <c r="K14" s="83"/>
      <c r="L14" s="82"/>
      <c r="M14" s="84"/>
      <c r="N14" s="52"/>
      <c r="O14" s="84"/>
      <c r="P14" s="85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</row>
    <row r="15" spans="1:190" s="74" customFormat="1" ht="26.25" customHeight="1" hidden="1">
      <c r="A15" s="86" t="s">
        <v>16</v>
      </c>
      <c r="B15" s="87" t="s">
        <v>17</v>
      </c>
      <c r="C15" s="88"/>
      <c r="D15" s="39">
        <v>0</v>
      </c>
      <c r="E15" s="39">
        <v>4.4</v>
      </c>
      <c r="F15" s="64" t="s">
        <v>13</v>
      </c>
      <c r="G15" s="88"/>
      <c r="H15" s="89"/>
      <c r="I15" s="89"/>
      <c r="J15" s="90"/>
      <c r="K15" s="90"/>
      <c r="L15" s="89"/>
      <c r="M15" s="91"/>
      <c r="N15" s="52"/>
      <c r="O15" s="91"/>
      <c r="P15" s="9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</row>
    <row r="16" spans="1:190" s="74" customFormat="1" ht="11.25" customHeight="1" hidden="1">
      <c r="A16" s="86"/>
      <c r="B16" s="47" t="s">
        <v>10</v>
      </c>
      <c r="C16" s="88"/>
      <c r="D16" s="88"/>
      <c r="E16" s="88">
        <v>0.4</v>
      </c>
      <c r="F16" s="88"/>
      <c r="G16" s="88"/>
      <c r="H16" s="89"/>
      <c r="I16" s="89"/>
      <c r="J16" s="90"/>
      <c r="K16" s="90"/>
      <c r="L16" s="89"/>
      <c r="M16" s="91"/>
      <c r="N16" s="52"/>
      <c r="O16" s="91"/>
      <c r="P16" s="9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</row>
    <row r="17" spans="1:16" ht="36">
      <c r="A17" s="93" t="s">
        <v>18</v>
      </c>
      <c r="B17" s="63" t="s">
        <v>19</v>
      </c>
      <c r="C17" s="94">
        <v>72</v>
      </c>
      <c r="D17" s="94">
        <v>406.174</v>
      </c>
      <c r="E17" s="94">
        <v>96</v>
      </c>
      <c r="F17" s="94">
        <v>96</v>
      </c>
      <c r="G17" s="94">
        <v>96</v>
      </c>
      <c r="H17" s="94">
        <v>96</v>
      </c>
      <c r="I17" s="94">
        <v>118.2</v>
      </c>
      <c r="J17" s="95"/>
      <c r="K17" s="95"/>
      <c r="L17" s="96"/>
      <c r="M17" s="97"/>
      <c r="O17" s="97"/>
      <c r="P17" s="98"/>
    </row>
    <row r="18" spans="1:16" ht="12" customHeight="1">
      <c r="A18" s="81"/>
      <c r="B18" s="47" t="s">
        <v>10</v>
      </c>
      <c r="C18" s="82">
        <v>9.8</v>
      </c>
      <c r="D18" s="82"/>
      <c r="E18" s="99">
        <v>9.2</v>
      </c>
      <c r="F18" s="82">
        <v>7.3</v>
      </c>
      <c r="G18" s="82">
        <v>5.4</v>
      </c>
      <c r="H18" s="99">
        <v>3.5</v>
      </c>
      <c r="I18" s="82">
        <v>1.7</v>
      </c>
      <c r="J18" s="100"/>
      <c r="K18" s="100"/>
      <c r="L18" s="101"/>
      <c r="M18" s="102"/>
      <c r="N18" s="52"/>
      <c r="O18" s="102"/>
      <c r="P18" s="103"/>
    </row>
    <row r="19" spans="1:16" ht="36">
      <c r="A19" s="93" t="s">
        <v>20</v>
      </c>
      <c r="B19" s="63" t="s">
        <v>21</v>
      </c>
      <c r="C19" s="40"/>
      <c r="D19" s="40">
        <v>1332.8</v>
      </c>
      <c r="E19" s="94">
        <v>333.6</v>
      </c>
      <c r="F19" s="94">
        <v>333.6</v>
      </c>
      <c r="G19" s="94">
        <v>333.6</v>
      </c>
      <c r="H19" s="94">
        <v>333.6</v>
      </c>
      <c r="I19" s="94">
        <v>332</v>
      </c>
      <c r="J19" s="95"/>
      <c r="K19" s="95"/>
      <c r="L19" s="96"/>
      <c r="M19" s="97"/>
      <c r="O19" s="97"/>
      <c r="P19" s="98"/>
    </row>
    <row r="20" spans="1:16" ht="10.5" customHeight="1">
      <c r="A20" s="81"/>
      <c r="B20" s="47" t="s">
        <v>10</v>
      </c>
      <c r="C20" s="82">
        <v>18.2</v>
      </c>
      <c r="D20" s="82"/>
      <c r="E20" s="99">
        <v>56.2</v>
      </c>
      <c r="F20" s="82">
        <v>44.1</v>
      </c>
      <c r="G20" s="82">
        <v>31.9</v>
      </c>
      <c r="H20" s="99">
        <v>19.7</v>
      </c>
      <c r="I20" s="99">
        <v>7.6</v>
      </c>
      <c r="J20" s="100"/>
      <c r="K20" s="100"/>
      <c r="L20" s="101"/>
      <c r="M20" s="102"/>
      <c r="N20" s="52"/>
      <c r="O20" s="102"/>
      <c r="P20" s="103"/>
    </row>
    <row r="21" spans="1:16" ht="31.5" customHeight="1">
      <c r="A21" s="93" t="s">
        <v>22</v>
      </c>
      <c r="B21" s="63" t="s">
        <v>23</v>
      </c>
      <c r="C21" s="40"/>
      <c r="D21" s="94">
        <v>30.4</v>
      </c>
      <c r="E21" s="94">
        <v>30.8</v>
      </c>
      <c r="F21" s="94">
        <v>12</v>
      </c>
      <c r="G21" s="64" t="s">
        <v>13</v>
      </c>
      <c r="H21" s="94"/>
      <c r="I21" s="94"/>
      <c r="J21" s="95"/>
      <c r="K21" s="95"/>
      <c r="L21" s="96"/>
      <c r="M21" s="97"/>
      <c r="O21" s="97"/>
      <c r="P21" s="98"/>
    </row>
    <row r="22" spans="1:16" ht="12" customHeight="1">
      <c r="A22" s="81"/>
      <c r="B22" s="47" t="s">
        <v>10</v>
      </c>
      <c r="C22" s="82">
        <v>1.8</v>
      </c>
      <c r="D22" s="82"/>
      <c r="E22" s="99">
        <v>1</v>
      </c>
      <c r="F22" s="82">
        <v>0.4</v>
      </c>
      <c r="G22" s="82"/>
      <c r="H22" s="99"/>
      <c r="I22" s="99"/>
      <c r="J22" s="100"/>
      <c r="K22" s="100"/>
      <c r="L22" s="101"/>
      <c r="M22" s="102"/>
      <c r="N22" s="52"/>
      <c r="O22" s="102"/>
      <c r="P22" s="103"/>
    </row>
    <row r="23" spans="1:16" ht="29.25" customHeight="1">
      <c r="A23" s="93" t="s">
        <v>24</v>
      </c>
      <c r="B23" s="63" t="s">
        <v>25</v>
      </c>
      <c r="C23" s="94"/>
      <c r="D23" s="94">
        <v>252</v>
      </c>
      <c r="E23" s="94">
        <v>84</v>
      </c>
      <c r="F23" s="94">
        <v>84</v>
      </c>
      <c r="G23" s="94">
        <v>84</v>
      </c>
      <c r="H23" s="94">
        <v>84.04</v>
      </c>
      <c r="I23" s="94"/>
      <c r="J23" s="95"/>
      <c r="K23" s="95"/>
      <c r="L23" s="96"/>
      <c r="M23" s="97"/>
      <c r="O23" s="97"/>
      <c r="P23" s="98"/>
    </row>
    <row r="24" spans="1:16" ht="11.25" customHeight="1">
      <c r="A24" s="81"/>
      <c r="B24" s="47" t="s">
        <v>10</v>
      </c>
      <c r="C24" s="82">
        <v>3.8</v>
      </c>
      <c r="D24" s="82"/>
      <c r="E24" s="99">
        <v>6</v>
      </c>
      <c r="F24" s="82">
        <v>4.4</v>
      </c>
      <c r="G24" s="82">
        <v>2.7</v>
      </c>
      <c r="H24" s="99">
        <v>1</v>
      </c>
      <c r="I24" s="82"/>
      <c r="J24" s="100"/>
      <c r="K24" s="100"/>
      <c r="L24" s="101"/>
      <c r="M24" s="102"/>
      <c r="N24" s="52"/>
      <c r="O24" s="102"/>
      <c r="P24" s="103"/>
    </row>
    <row r="25" spans="1:16" ht="30.75" customHeight="1">
      <c r="A25" s="93" t="s">
        <v>26</v>
      </c>
      <c r="B25" s="63" t="s">
        <v>27</v>
      </c>
      <c r="C25" s="104"/>
      <c r="D25" s="105">
        <v>104</v>
      </c>
      <c r="E25" s="94">
        <v>52</v>
      </c>
      <c r="F25" s="94">
        <v>52</v>
      </c>
      <c r="G25" s="94">
        <v>52</v>
      </c>
      <c r="H25" s="94"/>
      <c r="I25" s="104"/>
      <c r="J25" s="106"/>
      <c r="K25" s="106"/>
      <c r="L25" s="107"/>
      <c r="M25" s="108"/>
      <c r="N25" s="52"/>
      <c r="O25" s="108"/>
      <c r="P25" s="109"/>
    </row>
    <row r="26" spans="1:16" ht="11.25" customHeight="1">
      <c r="A26" s="81"/>
      <c r="B26" s="47" t="s">
        <v>10</v>
      </c>
      <c r="C26" s="82"/>
      <c r="D26" s="82"/>
      <c r="E26" s="99">
        <v>2.7</v>
      </c>
      <c r="F26" s="82">
        <v>1.7</v>
      </c>
      <c r="G26" s="82">
        <v>0.6</v>
      </c>
      <c r="H26" s="99"/>
      <c r="I26" s="82"/>
      <c r="J26" s="100"/>
      <c r="K26" s="100"/>
      <c r="L26" s="101"/>
      <c r="M26" s="102"/>
      <c r="N26" s="52"/>
      <c r="O26" s="102"/>
      <c r="P26" s="103"/>
    </row>
    <row r="27" spans="1:16" ht="20.25" customHeight="1">
      <c r="A27" s="86" t="s">
        <v>28</v>
      </c>
      <c r="B27" s="63" t="s">
        <v>29</v>
      </c>
      <c r="C27" s="89"/>
      <c r="D27" s="105">
        <v>78.095</v>
      </c>
      <c r="E27" s="110">
        <v>23.7</v>
      </c>
      <c r="F27" s="111">
        <v>31.6</v>
      </c>
      <c r="G27" s="110">
        <v>46.495</v>
      </c>
      <c r="H27" s="112"/>
      <c r="I27" s="89"/>
      <c r="J27" s="113"/>
      <c r="K27" s="113"/>
      <c r="L27" s="114"/>
      <c r="M27" s="115"/>
      <c r="N27" s="52"/>
      <c r="O27" s="115"/>
      <c r="P27" s="116"/>
    </row>
    <row r="28" spans="1:16" ht="11.25" customHeight="1">
      <c r="A28" s="81"/>
      <c r="B28" s="47" t="s">
        <v>10</v>
      </c>
      <c r="C28" s="82"/>
      <c r="D28" s="117"/>
      <c r="E28" s="99">
        <v>2.1</v>
      </c>
      <c r="F28" s="82">
        <v>1.9</v>
      </c>
      <c r="G28" s="82">
        <v>1.1</v>
      </c>
      <c r="H28" s="99"/>
      <c r="I28" s="82"/>
      <c r="J28" s="100"/>
      <c r="K28" s="100"/>
      <c r="L28" s="101"/>
      <c r="M28" s="102"/>
      <c r="N28" s="52"/>
      <c r="O28" s="102"/>
      <c r="P28" s="103"/>
    </row>
    <row r="29" spans="1:16" ht="31.5">
      <c r="A29" s="86" t="s">
        <v>30</v>
      </c>
      <c r="B29" s="63" t="s">
        <v>31</v>
      </c>
      <c r="C29" s="89"/>
      <c r="D29" s="40">
        <v>0</v>
      </c>
      <c r="E29" s="94">
        <v>333.6</v>
      </c>
      <c r="F29" s="94">
        <v>0</v>
      </c>
      <c r="G29" s="94">
        <v>64.8</v>
      </c>
      <c r="H29" s="94">
        <v>64.84</v>
      </c>
      <c r="I29" s="94">
        <v>65.2</v>
      </c>
      <c r="J29" s="113"/>
      <c r="K29" s="113"/>
      <c r="L29" s="114"/>
      <c r="M29" s="115"/>
      <c r="N29" s="52"/>
      <c r="O29" s="115"/>
      <c r="P29" s="116"/>
    </row>
    <row r="30" spans="1:16" ht="11.25" customHeight="1">
      <c r="A30" s="81"/>
      <c r="B30" s="47" t="s">
        <v>10</v>
      </c>
      <c r="C30" s="82"/>
      <c r="D30" s="82"/>
      <c r="E30" s="99">
        <v>56.2</v>
      </c>
      <c r="F30" s="99">
        <v>2.882</v>
      </c>
      <c r="G30" s="99">
        <v>5.404</v>
      </c>
      <c r="H30" s="99">
        <v>3.607</v>
      </c>
      <c r="I30" s="99">
        <v>1.69</v>
      </c>
      <c r="J30" s="100"/>
      <c r="K30" s="100"/>
      <c r="L30" s="101"/>
      <c r="M30" s="102"/>
      <c r="N30" s="52"/>
      <c r="O30" s="102"/>
      <c r="P30" s="103"/>
    </row>
    <row r="31" spans="1:16" ht="31.5">
      <c r="A31" s="86" t="s">
        <v>32</v>
      </c>
      <c r="B31" s="63" t="s">
        <v>33</v>
      </c>
      <c r="C31" s="89"/>
      <c r="D31" s="40">
        <v>0</v>
      </c>
      <c r="E31" s="94">
        <v>333.6</v>
      </c>
      <c r="F31" s="94">
        <v>0</v>
      </c>
      <c r="G31" s="94">
        <v>46.4</v>
      </c>
      <c r="H31" s="94">
        <v>46.4</v>
      </c>
      <c r="I31" s="94">
        <v>47.2</v>
      </c>
      <c r="J31" s="113"/>
      <c r="K31" s="113"/>
      <c r="L31" s="114"/>
      <c r="M31" s="115"/>
      <c r="N31" s="52"/>
      <c r="O31" s="115"/>
      <c r="P31" s="116"/>
    </row>
    <row r="32" spans="1:16" ht="11.25" customHeight="1">
      <c r="A32" s="81"/>
      <c r="B32" s="47" t="s">
        <v>10</v>
      </c>
      <c r="C32" s="82"/>
      <c r="D32" s="82"/>
      <c r="E32" s="99">
        <v>56.2</v>
      </c>
      <c r="F32" s="99">
        <v>2.071</v>
      </c>
      <c r="G32" s="99">
        <v>3.885</v>
      </c>
      <c r="H32" s="99">
        <v>2.598</v>
      </c>
      <c r="I32" s="99">
        <v>1.221</v>
      </c>
      <c r="J32" s="100"/>
      <c r="K32" s="100"/>
      <c r="L32" s="101"/>
      <c r="M32" s="102"/>
      <c r="N32" s="52"/>
      <c r="O32" s="102"/>
      <c r="P32" s="103"/>
    </row>
    <row r="33" spans="1:16" ht="31.5">
      <c r="A33" s="86" t="s">
        <v>34</v>
      </c>
      <c r="B33" s="63" t="s">
        <v>35</v>
      </c>
      <c r="C33" s="89"/>
      <c r="D33" s="40">
        <v>0</v>
      </c>
      <c r="E33" s="94">
        <v>333.6</v>
      </c>
      <c r="F33" s="94">
        <v>0</v>
      </c>
      <c r="G33" s="94">
        <v>216.4</v>
      </c>
      <c r="H33" s="94">
        <v>216.4</v>
      </c>
      <c r="I33" s="94">
        <v>217.2</v>
      </c>
      <c r="J33" s="113"/>
      <c r="K33" s="113"/>
      <c r="L33" s="114"/>
      <c r="M33" s="115"/>
      <c r="N33" s="52"/>
      <c r="O33" s="115"/>
      <c r="P33" s="116"/>
    </row>
    <row r="34" spans="1:16" ht="11.25" customHeight="1">
      <c r="A34" s="81"/>
      <c r="B34" s="47" t="s">
        <v>10</v>
      </c>
      <c r="C34" s="82"/>
      <c r="D34" s="82"/>
      <c r="E34" s="99">
        <v>56.2</v>
      </c>
      <c r="F34" s="99">
        <v>9.616</v>
      </c>
      <c r="G34" s="99">
        <v>18.032</v>
      </c>
      <c r="H34" s="99">
        <v>12.029</v>
      </c>
      <c r="I34" s="99">
        <v>5.622</v>
      </c>
      <c r="J34" s="100"/>
      <c r="K34" s="100"/>
      <c r="L34" s="101"/>
      <c r="M34" s="102"/>
      <c r="N34" s="52"/>
      <c r="O34" s="102"/>
      <c r="P34" s="103"/>
    </row>
    <row r="35" spans="1:16" s="121" customFormat="1" ht="21" customHeight="1">
      <c r="A35" s="54">
        <v>2</v>
      </c>
      <c r="B35" s="57" t="s">
        <v>36</v>
      </c>
      <c r="C35" s="56"/>
      <c r="D35" s="56"/>
      <c r="E35" s="56"/>
      <c r="F35" s="56"/>
      <c r="G35" s="56"/>
      <c r="H35" s="118"/>
      <c r="I35" s="118"/>
      <c r="J35" s="119"/>
      <c r="K35" s="119"/>
      <c r="L35" s="118"/>
      <c r="M35" s="120"/>
      <c r="O35" s="120"/>
      <c r="P35" s="122"/>
    </row>
    <row r="36" spans="1:16" ht="30.75" customHeight="1">
      <c r="A36" s="93" t="s">
        <v>37</v>
      </c>
      <c r="B36" s="63" t="s">
        <v>38</v>
      </c>
      <c r="C36" s="40">
        <v>2500</v>
      </c>
      <c r="D36" s="40">
        <v>10000</v>
      </c>
      <c r="E36" s="40">
        <v>2500</v>
      </c>
      <c r="F36" s="40">
        <v>2500</v>
      </c>
      <c r="G36" s="40">
        <v>2500</v>
      </c>
      <c r="H36" s="40">
        <v>2500</v>
      </c>
      <c r="I36" s="40">
        <v>2500</v>
      </c>
      <c r="J36" s="123"/>
      <c r="K36" s="123"/>
      <c r="L36" s="124"/>
      <c r="M36" s="125"/>
      <c r="O36" s="125"/>
      <c r="P36" s="126"/>
    </row>
    <row r="37" spans="1:190" s="127" customFormat="1" ht="12" customHeight="1">
      <c r="A37" s="46"/>
      <c r="B37" s="47" t="s">
        <v>10</v>
      </c>
      <c r="C37" s="48">
        <v>789.5</v>
      </c>
      <c r="D37" s="48"/>
      <c r="E37" s="48">
        <v>676.387</v>
      </c>
      <c r="F37" s="48">
        <v>669.329</v>
      </c>
      <c r="G37" s="48">
        <v>504.74</v>
      </c>
      <c r="H37" s="99">
        <v>329.178</v>
      </c>
      <c r="I37" s="99">
        <v>153.616</v>
      </c>
      <c r="J37" s="83"/>
      <c r="K37" s="83"/>
      <c r="L37" s="82"/>
      <c r="M37" s="84"/>
      <c r="N37" s="52"/>
      <c r="O37" s="84"/>
      <c r="P37" s="85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</row>
    <row r="38" spans="1:16" ht="31.5" customHeight="1">
      <c r="A38" s="93" t="s">
        <v>39</v>
      </c>
      <c r="B38" s="38" t="s">
        <v>40</v>
      </c>
      <c r="C38" s="39">
        <v>0</v>
      </c>
      <c r="D38" s="39">
        <v>10000</v>
      </c>
      <c r="F38" s="39">
        <v>1666.7</v>
      </c>
      <c r="G38" s="39">
        <v>1666.7</v>
      </c>
      <c r="H38" s="39">
        <v>1666.7</v>
      </c>
      <c r="I38" s="39">
        <v>1666.74</v>
      </c>
      <c r="J38" s="39">
        <v>1666.74</v>
      </c>
      <c r="K38" s="128">
        <v>1666.5</v>
      </c>
      <c r="L38" s="129"/>
      <c r="M38" s="130"/>
      <c r="O38" s="130"/>
      <c r="P38" s="131"/>
    </row>
    <row r="39" spans="1:190" s="127" customFormat="1" ht="12" customHeight="1">
      <c r="A39" s="46"/>
      <c r="B39" s="47" t="s">
        <v>10</v>
      </c>
      <c r="C39" s="48">
        <v>739.7</v>
      </c>
      <c r="D39" s="48"/>
      <c r="E39" s="132">
        <v>488.219</v>
      </c>
      <c r="F39" s="48">
        <v>628.705</v>
      </c>
      <c r="G39" s="48">
        <v>527.301</v>
      </c>
      <c r="H39" s="48">
        <v>419.137</v>
      </c>
      <c r="I39" s="99">
        <v>310.972</v>
      </c>
      <c r="J39" s="99">
        <v>202.808</v>
      </c>
      <c r="K39" s="133">
        <v>94.643</v>
      </c>
      <c r="L39" s="82"/>
      <c r="M39" s="84"/>
      <c r="N39" s="52"/>
      <c r="O39" s="84"/>
      <c r="P39" s="85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</row>
    <row r="40" spans="1:16" ht="30" customHeight="1">
      <c r="A40" s="134" t="s">
        <v>41</v>
      </c>
      <c r="B40" s="38" t="s">
        <v>42</v>
      </c>
      <c r="C40" s="104"/>
      <c r="D40" s="40">
        <v>12000</v>
      </c>
      <c r="E40" s="66"/>
      <c r="F40" s="66"/>
      <c r="G40" s="40">
        <v>2000</v>
      </c>
      <c r="H40" s="40">
        <v>2000</v>
      </c>
      <c r="I40" s="40">
        <v>2000</v>
      </c>
      <c r="J40" s="40">
        <v>2000</v>
      </c>
      <c r="K40" s="40">
        <v>2000</v>
      </c>
      <c r="L40" s="39">
        <v>2000</v>
      </c>
      <c r="M40" s="135"/>
      <c r="N40" s="52"/>
      <c r="O40" s="135"/>
      <c r="P40" s="136"/>
    </row>
    <row r="41" spans="1:190" s="141" customFormat="1" ht="12.75" customHeight="1">
      <c r="A41" s="137"/>
      <c r="B41" s="47" t="s">
        <v>43</v>
      </c>
      <c r="C41" s="48">
        <v>347.7</v>
      </c>
      <c r="D41" s="48"/>
      <c r="E41" s="138">
        <v>48.822</v>
      </c>
      <c r="F41" s="48">
        <v>778.784</v>
      </c>
      <c r="G41" s="48">
        <v>754.447</v>
      </c>
      <c r="H41" s="48">
        <v>632.762</v>
      </c>
      <c r="I41" s="48">
        <v>502.964</v>
      </c>
      <c r="J41" s="133">
        <v>373.167</v>
      </c>
      <c r="K41" s="133">
        <v>243.37</v>
      </c>
      <c r="L41" s="99">
        <v>113.573</v>
      </c>
      <c r="M41" s="139"/>
      <c r="N41" s="78"/>
      <c r="O41" s="139"/>
      <c r="P41" s="140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</row>
    <row r="42" spans="1:190" s="143" customFormat="1" ht="19.5" customHeight="1">
      <c r="A42" s="54">
        <v>3</v>
      </c>
      <c r="B42" s="142" t="s">
        <v>44</v>
      </c>
      <c r="C42" s="56"/>
      <c r="D42" s="56"/>
      <c r="E42" s="56"/>
      <c r="F42" s="56"/>
      <c r="G42" s="56"/>
      <c r="H42" s="118"/>
      <c r="I42" s="118"/>
      <c r="J42" s="119"/>
      <c r="K42" s="119"/>
      <c r="L42" s="118"/>
      <c r="M42" s="120"/>
      <c r="N42" s="121"/>
      <c r="O42" s="120"/>
      <c r="P42" s="122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</row>
    <row r="43" spans="1:190" s="148" customFormat="1" ht="21" customHeight="1">
      <c r="A43" s="37" t="s">
        <v>45</v>
      </c>
      <c r="B43" s="38" t="s">
        <v>46</v>
      </c>
      <c r="C43" s="39">
        <v>937.8</v>
      </c>
      <c r="D43" s="39">
        <v>837.648</v>
      </c>
      <c r="E43" s="39">
        <v>896.282</v>
      </c>
      <c r="F43" s="39">
        <v>837.648</v>
      </c>
      <c r="G43" s="39"/>
      <c r="H43" s="111"/>
      <c r="I43" s="144"/>
      <c r="J43" s="145"/>
      <c r="K43" s="145"/>
      <c r="L43" s="144"/>
      <c r="M43" s="146"/>
      <c r="N43" s="44"/>
      <c r="O43" s="146"/>
      <c r="P43" s="147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</row>
    <row r="44" spans="1:190" s="141" customFormat="1" ht="11.25" customHeight="1">
      <c r="A44" s="137"/>
      <c r="B44" s="149" t="s">
        <v>10</v>
      </c>
      <c r="C44" s="150">
        <v>93.4</v>
      </c>
      <c r="D44" s="150"/>
      <c r="E44" s="150">
        <v>78.199</v>
      </c>
      <c r="F44" s="150">
        <v>31.275</v>
      </c>
      <c r="G44" s="150"/>
      <c r="H44" s="151"/>
      <c r="I44" s="152"/>
      <c r="J44" s="153"/>
      <c r="K44" s="153"/>
      <c r="L44" s="152"/>
      <c r="M44" s="154"/>
      <c r="N44" s="78"/>
      <c r="O44" s="154"/>
      <c r="P44" s="155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</row>
    <row r="45" spans="1:190" s="143" customFormat="1" ht="12.75" customHeight="1">
      <c r="A45" s="54">
        <v>4</v>
      </c>
      <c r="B45" s="142" t="s">
        <v>47</v>
      </c>
      <c r="C45" s="56"/>
      <c r="D45" s="56"/>
      <c r="E45" s="56"/>
      <c r="F45" s="56"/>
      <c r="G45" s="56"/>
      <c r="H45" s="118"/>
      <c r="I45" s="118"/>
      <c r="J45" s="119"/>
      <c r="K45" s="119"/>
      <c r="L45" s="118"/>
      <c r="M45" s="120"/>
      <c r="N45" s="121"/>
      <c r="O45" s="120"/>
      <c r="P45" s="122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</row>
    <row r="46" spans="1:16" ht="34.5" customHeight="1">
      <c r="A46" s="156" t="s">
        <v>48</v>
      </c>
      <c r="B46" s="38" t="s">
        <v>49</v>
      </c>
      <c r="C46" s="104"/>
      <c r="D46" s="40">
        <v>8333.333</v>
      </c>
      <c r="E46" s="66">
        <v>1666.7</v>
      </c>
      <c r="F46" s="66">
        <v>1666.7</v>
      </c>
      <c r="G46" s="66">
        <v>1666.7</v>
      </c>
      <c r="H46" s="66">
        <v>1666.7</v>
      </c>
      <c r="I46" s="94">
        <v>1666.74</v>
      </c>
      <c r="J46" s="157">
        <v>1666.54</v>
      </c>
      <c r="K46" s="157"/>
      <c r="L46" s="39"/>
      <c r="M46" s="135"/>
      <c r="N46" s="52"/>
      <c r="O46" s="135"/>
      <c r="P46" s="136"/>
    </row>
    <row r="47" spans="1:190" s="141" customFormat="1" ht="12.75" customHeight="1">
      <c r="A47" s="137"/>
      <c r="B47" s="47" t="s">
        <v>43</v>
      </c>
      <c r="C47" s="48">
        <v>347.7</v>
      </c>
      <c r="D47" s="48"/>
      <c r="E47" s="138">
        <v>486.339</v>
      </c>
      <c r="F47" s="48">
        <v>538.736</v>
      </c>
      <c r="G47" s="48">
        <v>433.788</v>
      </c>
      <c r="H47" s="48">
        <v>321.842</v>
      </c>
      <c r="I47" s="48">
        <v>209.897</v>
      </c>
      <c r="J47" s="133">
        <v>97.952</v>
      </c>
      <c r="K47" s="83"/>
      <c r="L47" s="82"/>
      <c r="M47" s="84"/>
      <c r="N47" s="78"/>
      <c r="O47" s="84"/>
      <c r="P47" s="85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</row>
    <row r="48" spans="1:190" s="141" customFormat="1" ht="42">
      <c r="A48" s="158"/>
      <c r="B48" s="38" t="s">
        <v>50</v>
      </c>
      <c r="C48" s="159"/>
      <c r="D48" s="160"/>
      <c r="E48" s="160"/>
      <c r="F48" s="39"/>
      <c r="G48" s="39"/>
      <c r="H48" s="39">
        <v>4166.6</v>
      </c>
      <c r="I48" s="39">
        <v>4166.6</v>
      </c>
      <c r="J48" s="157">
        <v>4166.6</v>
      </c>
      <c r="K48" s="157">
        <v>4166.6</v>
      </c>
      <c r="L48" s="40">
        <v>4166.6</v>
      </c>
      <c r="M48" s="161">
        <v>4167</v>
      </c>
      <c r="N48" s="78"/>
      <c r="O48" s="91"/>
      <c r="P48" s="92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</row>
    <row r="49" spans="1:190" s="141" customFormat="1" ht="9" customHeight="1">
      <c r="A49" s="162"/>
      <c r="B49" s="47" t="s">
        <v>43</v>
      </c>
      <c r="C49" s="163"/>
      <c r="D49" s="164"/>
      <c r="E49" s="164"/>
      <c r="F49" s="48">
        <v>140.342</v>
      </c>
      <c r="G49" s="48">
        <v>1684.11</v>
      </c>
      <c r="H49" s="48">
        <v>1631.481</v>
      </c>
      <c r="I49" s="48">
        <v>1368.339</v>
      </c>
      <c r="J49" s="165">
        <v>1087.654</v>
      </c>
      <c r="K49" s="165">
        <v>806.97</v>
      </c>
      <c r="L49" s="166">
        <v>526.285</v>
      </c>
      <c r="M49" s="167">
        <v>245.6</v>
      </c>
      <c r="N49" s="78"/>
      <c r="O49" s="84"/>
      <c r="P49" s="85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</row>
    <row r="50" spans="1:190" s="179" customFormat="1" ht="21" customHeight="1">
      <c r="A50" s="168"/>
      <c r="B50" s="169" t="s">
        <v>51</v>
      </c>
      <c r="C50" s="170"/>
      <c r="D50" s="171"/>
      <c r="E50" s="172" t="s">
        <v>52</v>
      </c>
      <c r="F50" s="173"/>
      <c r="G50" s="173"/>
      <c r="H50" s="172"/>
      <c r="I50" s="172"/>
      <c r="J50" s="172"/>
      <c r="K50" s="174"/>
      <c r="L50" s="175"/>
      <c r="M50" s="176"/>
      <c r="N50" s="177"/>
      <c r="O50" s="176"/>
      <c r="P50" s="178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  <c r="FG50" s="177"/>
      <c r="FH50" s="177"/>
      <c r="FI50" s="177"/>
      <c r="FJ50" s="177"/>
      <c r="FK50" s="177"/>
      <c r="FL50" s="177"/>
      <c r="FM50" s="177"/>
      <c r="FN50" s="177"/>
      <c r="FO50" s="177"/>
      <c r="FP50" s="177"/>
      <c r="FQ50" s="177"/>
      <c r="FR50" s="177"/>
      <c r="FS50" s="177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7"/>
      <c r="GF50" s="177"/>
      <c r="GG50" s="177"/>
      <c r="GH50" s="177"/>
    </row>
    <row r="51" spans="1:190" s="183" customFormat="1" ht="13.5" customHeight="1">
      <c r="A51" s="180"/>
      <c r="B51" s="181" t="s">
        <v>53</v>
      </c>
      <c r="C51" s="88"/>
      <c r="D51" s="88"/>
      <c r="E51" s="88"/>
      <c r="F51" s="88"/>
      <c r="G51" s="88"/>
      <c r="H51" s="39"/>
      <c r="I51" s="39">
        <v>5000</v>
      </c>
      <c r="J51" s="157">
        <v>5000</v>
      </c>
      <c r="K51" s="157">
        <v>5000</v>
      </c>
      <c r="L51" s="39">
        <v>5000</v>
      </c>
      <c r="M51" s="135">
        <v>5000</v>
      </c>
      <c r="N51" s="182"/>
      <c r="O51" s="135">
        <v>5000</v>
      </c>
      <c r="P51" s="136">
        <v>5000</v>
      </c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/>
      <c r="DZ51" s="182"/>
      <c r="EA51" s="182"/>
      <c r="EB51" s="182"/>
      <c r="EC51" s="182"/>
      <c r="ED51" s="182"/>
      <c r="EE51" s="182"/>
      <c r="EF51" s="182"/>
      <c r="EG51" s="182"/>
      <c r="EH51" s="182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  <c r="FY51" s="182"/>
      <c r="FZ51" s="182"/>
      <c r="GA51" s="182"/>
      <c r="GB51" s="182"/>
      <c r="GC51" s="182"/>
      <c r="GD51" s="182"/>
      <c r="GE51" s="182"/>
      <c r="GF51" s="182"/>
      <c r="GG51" s="182"/>
      <c r="GH51" s="182"/>
    </row>
    <row r="52" spans="1:190" s="183" customFormat="1" ht="12.75" customHeight="1">
      <c r="A52" s="137"/>
      <c r="B52" s="149" t="s">
        <v>43</v>
      </c>
      <c r="C52" s="48"/>
      <c r="D52" s="48"/>
      <c r="E52" s="48"/>
      <c r="F52" s="48"/>
      <c r="G52" s="48">
        <v>189.288</v>
      </c>
      <c r="H52" s="48">
        <v>2271.452</v>
      </c>
      <c r="I52" s="48">
        <v>2210.61</v>
      </c>
      <c r="J52" s="163">
        <v>1906.397</v>
      </c>
      <c r="K52" s="163">
        <v>1581.904</v>
      </c>
      <c r="L52" s="48">
        <v>1257.411</v>
      </c>
      <c r="M52" s="138">
        <v>932.918</v>
      </c>
      <c r="N52" s="184"/>
      <c r="O52" s="138">
        <v>608.425</v>
      </c>
      <c r="P52" s="185">
        <v>283.932</v>
      </c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</row>
    <row r="53" spans="1:190" s="183" customFormat="1" ht="13.5" customHeight="1">
      <c r="A53" s="180"/>
      <c r="B53" s="181" t="s">
        <v>54</v>
      </c>
      <c r="C53" s="88"/>
      <c r="D53" s="88"/>
      <c r="E53" s="88"/>
      <c r="F53" s="88"/>
      <c r="G53" s="88"/>
      <c r="H53" s="39"/>
      <c r="I53" s="39"/>
      <c r="J53" s="157">
        <v>4500</v>
      </c>
      <c r="K53" s="157">
        <v>4500</v>
      </c>
      <c r="L53" s="39">
        <v>4500</v>
      </c>
      <c r="M53" s="135">
        <v>4500</v>
      </c>
      <c r="N53" s="182"/>
      <c r="O53" s="135">
        <v>4500</v>
      </c>
      <c r="P53" s="136">
        <v>4500</v>
      </c>
      <c r="Q53" s="184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  <c r="EN53" s="182"/>
      <c r="EO53" s="182"/>
      <c r="EP53" s="182"/>
      <c r="EQ53" s="182"/>
      <c r="ER53" s="182"/>
      <c r="ES53" s="182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2"/>
      <c r="FF53" s="182"/>
      <c r="FG53" s="182"/>
      <c r="FH53" s="182"/>
      <c r="FI53" s="182"/>
      <c r="FJ53" s="182"/>
      <c r="FK53" s="182"/>
      <c r="FL53" s="182"/>
      <c r="FM53" s="182"/>
      <c r="FN53" s="182"/>
      <c r="FO53" s="182"/>
      <c r="FP53" s="182"/>
      <c r="FQ53" s="182"/>
      <c r="FR53" s="182"/>
      <c r="FS53" s="182"/>
      <c r="FT53" s="182"/>
      <c r="FU53" s="182"/>
      <c r="FV53" s="182"/>
      <c r="FW53" s="182"/>
      <c r="FX53" s="182"/>
      <c r="FY53" s="182"/>
      <c r="FZ53" s="182"/>
      <c r="GA53" s="182"/>
      <c r="GB53" s="182"/>
      <c r="GC53" s="182"/>
      <c r="GD53" s="182"/>
      <c r="GE53" s="182"/>
      <c r="GF53" s="182"/>
      <c r="GG53" s="182"/>
      <c r="GH53" s="182"/>
    </row>
    <row r="54" spans="1:190" s="183" customFormat="1" ht="12.75" customHeight="1">
      <c r="A54" s="137"/>
      <c r="B54" s="149" t="s">
        <v>43</v>
      </c>
      <c r="C54" s="48"/>
      <c r="D54" s="48"/>
      <c r="E54" s="48"/>
      <c r="F54" s="48"/>
      <c r="G54" s="186"/>
      <c r="H54" s="48">
        <v>109.849</v>
      </c>
      <c r="I54" s="48">
        <v>1318.192</v>
      </c>
      <c r="J54" s="48">
        <v>1276.998</v>
      </c>
      <c r="K54" s="163">
        <v>1071.031</v>
      </c>
      <c r="L54" s="163">
        <v>851.332</v>
      </c>
      <c r="M54" s="48">
        <v>631.634</v>
      </c>
      <c r="N54" s="138">
        <v>533.99</v>
      </c>
      <c r="O54" s="48">
        <v>411.935</v>
      </c>
      <c r="P54" s="187">
        <v>192.236</v>
      </c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/>
      <c r="DW54" s="182"/>
      <c r="DX54" s="182"/>
      <c r="DY54" s="182"/>
      <c r="DZ54" s="182"/>
      <c r="EA54" s="182"/>
      <c r="EB54" s="182"/>
      <c r="EC54" s="182"/>
      <c r="ED54" s="182"/>
      <c r="EE54" s="182"/>
      <c r="EF54" s="182"/>
      <c r="EG54" s="182"/>
      <c r="EH54" s="182"/>
      <c r="EI54" s="182"/>
      <c r="EJ54" s="182"/>
      <c r="EK54" s="182"/>
      <c r="EL54" s="182"/>
      <c r="EM54" s="182"/>
      <c r="EN54" s="182"/>
      <c r="EO54" s="182"/>
      <c r="EP54" s="182"/>
      <c r="EQ54" s="182"/>
      <c r="ER54" s="182"/>
      <c r="ES54" s="182"/>
      <c r="ET54" s="182"/>
      <c r="EU54" s="182"/>
      <c r="EV54" s="182"/>
      <c r="EW54" s="182"/>
      <c r="EX54" s="182"/>
      <c r="EY54" s="182"/>
      <c r="EZ54" s="182"/>
      <c r="FA54" s="182"/>
      <c r="FB54" s="182"/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</row>
    <row r="55" spans="1:190" s="183" customFormat="1" ht="13.5" customHeight="1">
      <c r="A55" s="180"/>
      <c r="B55" s="181" t="s">
        <v>55</v>
      </c>
      <c r="C55" s="88"/>
      <c r="D55" s="88"/>
      <c r="E55" s="88"/>
      <c r="F55" s="88"/>
      <c r="G55" s="88"/>
      <c r="H55" s="39"/>
      <c r="I55" s="39"/>
      <c r="J55" s="157"/>
      <c r="K55" s="157">
        <v>4000</v>
      </c>
      <c r="L55" s="39">
        <v>4000</v>
      </c>
      <c r="M55" s="135">
        <v>4000</v>
      </c>
      <c r="N55" s="182"/>
      <c r="O55" s="135">
        <v>4000</v>
      </c>
      <c r="P55" s="136">
        <v>4000</v>
      </c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/>
      <c r="DZ55" s="182"/>
      <c r="EA55" s="182"/>
      <c r="EB55" s="182"/>
      <c r="EC55" s="182"/>
      <c r="ED55" s="182"/>
      <c r="EE55" s="182"/>
      <c r="EF55" s="182"/>
      <c r="EG55" s="182"/>
      <c r="EH55" s="182"/>
      <c r="EI55" s="182"/>
      <c r="EJ55" s="182"/>
      <c r="EK55" s="182"/>
      <c r="EL55" s="182"/>
      <c r="EM55" s="182"/>
      <c r="EN55" s="182"/>
      <c r="EO55" s="182"/>
      <c r="EP55" s="182"/>
      <c r="EQ55" s="182"/>
      <c r="ER55" s="182"/>
      <c r="ES55" s="182"/>
      <c r="ET55" s="182"/>
      <c r="EU55" s="182"/>
      <c r="EV55" s="182"/>
      <c r="EW55" s="182"/>
      <c r="EX55" s="182"/>
      <c r="EY55" s="182"/>
      <c r="EZ55" s="182"/>
      <c r="FA55" s="182"/>
      <c r="FB55" s="182"/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  <c r="FW55" s="182"/>
      <c r="FX55" s="182"/>
      <c r="FY55" s="182"/>
      <c r="FZ55" s="182"/>
      <c r="GA55" s="182"/>
      <c r="GB55" s="182"/>
      <c r="GC55" s="182"/>
      <c r="GD55" s="182"/>
      <c r="GE55" s="182"/>
      <c r="GF55" s="182"/>
      <c r="GG55" s="182"/>
      <c r="GH55" s="182"/>
    </row>
    <row r="56" spans="1:190" s="183" customFormat="1" ht="12.75" customHeight="1">
      <c r="A56" s="137"/>
      <c r="B56" s="149" t="s">
        <v>43</v>
      </c>
      <c r="C56" s="48"/>
      <c r="D56" s="48"/>
      <c r="E56" s="48"/>
      <c r="F56" s="48"/>
      <c r="G56" s="48"/>
      <c r="H56" s="48"/>
      <c r="I56" s="48">
        <v>324.493</v>
      </c>
      <c r="J56" s="163">
        <v>1297.973</v>
      </c>
      <c r="K56" s="163">
        <v>1249.299</v>
      </c>
      <c r="L56" s="48">
        <v>1005.929</v>
      </c>
      <c r="M56" s="138">
        <v>746.334</v>
      </c>
      <c r="N56" s="184"/>
      <c r="O56" s="138">
        <v>486.74</v>
      </c>
      <c r="P56" s="185">
        <v>227.145</v>
      </c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2"/>
      <c r="EX56" s="182"/>
      <c r="EY56" s="182"/>
      <c r="EZ56" s="182"/>
      <c r="FA56" s="182"/>
      <c r="FB56" s="182"/>
      <c r="FC56" s="182"/>
      <c r="FD56" s="182"/>
      <c r="FE56" s="182"/>
      <c r="FF56" s="182"/>
      <c r="FG56" s="182"/>
      <c r="FH56" s="182"/>
      <c r="FI56" s="182"/>
      <c r="FJ56" s="182"/>
      <c r="FK56" s="182"/>
      <c r="FL56" s="182"/>
      <c r="FM56" s="182"/>
      <c r="FN56" s="182"/>
      <c r="FO56" s="182"/>
      <c r="FP56" s="182"/>
      <c r="FQ56" s="182"/>
      <c r="FR56" s="182"/>
      <c r="FS56" s="182"/>
      <c r="FT56" s="182"/>
      <c r="FU56" s="182"/>
      <c r="FV56" s="182"/>
      <c r="FW56" s="182"/>
      <c r="FX56" s="182"/>
      <c r="FY56" s="182"/>
      <c r="FZ56" s="182"/>
      <c r="GA56" s="182"/>
      <c r="GB56" s="182"/>
      <c r="GC56" s="182"/>
      <c r="GD56" s="182"/>
      <c r="GE56" s="182"/>
      <c r="GF56" s="182"/>
      <c r="GG56" s="182"/>
      <c r="GH56" s="182"/>
    </row>
    <row r="57" spans="1:190" s="183" customFormat="1" ht="13.5" customHeight="1">
      <c r="A57" s="180"/>
      <c r="B57" s="181" t="s">
        <v>56</v>
      </c>
      <c r="C57" s="88"/>
      <c r="D57" s="88"/>
      <c r="E57" s="88"/>
      <c r="F57" s="88"/>
      <c r="G57" s="88"/>
      <c r="H57" s="39"/>
      <c r="I57" s="39"/>
      <c r="J57" s="157"/>
      <c r="K57" s="157"/>
      <c r="L57" s="39">
        <v>5000</v>
      </c>
      <c r="M57" s="135">
        <v>5000</v>
      </c>
      <c r="N57" s="182"/>
      <c r="O57" s="135">
        <v>5000</v>
      </c>
      <c r="P57" s="136">
        <v>5000</v>
      </c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182"/>
      <c r="FA57" s="182"/>
      <c r="FB57" s="182"/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  <c r="FW57" s="182"/>
      <c r="FX57" s="182"/>
      <c r="FY57" s="182"/>
      <c r="FZ57" s="182"/>
      <c r="GA57" s="182"/>
      <c r="GB57" s="182"/>
      <c r="GC57" s="182"/>
      <c r="GD57" s="182"/>
      <c r="GE57" s="182"/>
      <c r="GF57" s="182"/>
      <c r="GG57" s="182"/>
      <c r="GH57" s="182"/>
    </row>
    <row r="58" spans="1:190" s="183" customFormat="1" ht="12.75" customHeight="1" thickBot="1">
      <c r="A58" s="137"/>
      <c r="B58" s="149" t="s">
        <v>43</v>
      </c>
      <c r="C58" s="48"/>
      <c r="D58" s="48"/>
      <c r="E58" s="48"/>
      <c r="F58" s="48"/>
      <c r="G58" s="48"/>
      <c r="H58" s="48"/>
      <c r="I58" s="48"/>
      <c r="J58" s="163">
        <v>324.493</v>
      </c>
      <c r="K58" s="163">
        <v>1297.973</v>
      </c>
      <c r="L58" s="48">
        <v>1237.13</v>
      </c>
      <c r="M58" s="138">
        <v>932.918</v>
      </c>
      <c r="N58" s="184"/>
      <c r="O58" s="138">
        <v>608.425</v>
      </c>
      <c r="P58" s="185">
        <v>283.932</v>
      </c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/>
      <c r="DZ58" s="182"/>
      <c r="EA58" s="182"/>
      <c r="EB58" s="182"/>
      <c r="EC58" s="182"/>
      <c r="ED58" s="182"/>
      <c r="EE58" s="182"/>
      <c r="EF58" s="182"/>
      <c r="EG58" s="182"/>
      <c r="EH58" s="182"/>
      <c r="EI58" s="182"/>
      <c r="EJ58" s="182"/>
      <c r="EK58" s="182"/>
      <c r="EL58" s="182"/>
      <c r="EM58" s="182"/>
      <c r="EN58" s="182"/>
      <c r="EO58" s="182"/>
      <c r="EP58" s="182"/>
      <c r="EQ58" s="182"/>
      <c r="ER58" s="182"/>
      <c r="ES58" s="182"/>
      <c r="ET58" s="182"/>
      <c r="EU58" s="182"/>
      <c r="EV58" s="182"/>
      <c r="EW58" s="182"/>
      <c r="EX58" s="182"/>
      <c r="EY58" s="182"/>
      <c r="EZ58" s="182"/>
      <c r="FA58" s="182"/>
      <c r="FB58" s="182"/>
      <c r="FC58" s="182"/>
      <c r="FD58" s="182"/>
      <c r="FE58" s="182"/>
      <c r="FF58" s="182"/>
      <c r="FG58" s="182"/>
      <c r="FH58" s="182"/>
      <c r="FI58" s="182"/>
      <c r="FJ58" s="182"/>
      <c r="FK58" s="182"/>
      <c r="FL58" s="182"/>
      <c r="FM58" s="182"/>
      <c r="FN58" s="182"/>
      <c r="FO58" s="182"/>
      <c r="FP58" s="182"/>
      <c r="FQ58" s="182"/>
      <c r="FR58" s="182"/>
      <c r="FS58" s="182"/>
      <c r="FT58" s="182"/>
      <c r="FU58" s="182"/>
      <c r="FV58" s="182"/>
      <c r="FW58" s="182"/>
      <c r="FX58" s="182"/>
      <c r="FY58" s="182"/>
      <c r="FZ58" s="182"/>
      <c r="GA58" s="182"/>
      <c r="GB58" s="182"/>
      <c r="GC58" s="182"/>
      <c r="GD58" s="182"/>
      <c r="GE58" s="182"/>
      <c r="GF58" s="182"/>
      <c r="GG58" s="182"/>
      <c r="GH58" s="182"/>
    </row>
    <row r="59" spans="1:16" s="44" customFormat="1" ht="32.25" customHeight="1" thickBot="1">
      <c r="A59" s="188"/>
      <c r="B59" s="189" t="s">
        <v>57</v>
      </c>
      <c r="C59" s="190" t="e">
        <f>C8+#REF!+C11+#REF!+C13+#REF!+C17+#REF!+C19+#REF!+C21+C23+C25+C27+#REF!+#REF!+#REF!+#REF!+C43+C36+#REF!+C46+#REF!+#REF!+C51</f>
        <v>#REF!</v>
      </c>
      <c r="D59" s="190">
        <f>D8+D11+D13+D17+D19+D21+D23+D25+D27+D29+D31+D33+D36+D38+D40+D43+D46+D48+D51+D53</f>
        <v>45415.992</v>
      </c>
      <c r="E59" s="190">
        <f>E8+E11+E13+E17+E19+E21+E23+E25+E27+E29+E31+E33+E36+E38+E40+E43+E46+E48+E51+E53</f>
        <v>7437.082</v>
      </c>
      <c r="F59" s="190">
        <f>F8+F11+F13+F17+F19+F21+F23+F25+F27+F29+F31+F33+F36+F38+F40+F43+F46+F48+F51+F53+F55+F57</f>
        <v>7644.048</v>
      </c>
      <c r="G59" s="190">
        <f>G8+G17+G19+G23+G25+G27+G29+G31+G33+G36+G38+G40+G43+G46+G48+G51+G53</f>
        <v>8973.095</v>
      </c>
      <c r="H59" s="190">
        <f>H8+H11+H13+H17+H19+H21+H23+H25+H27+H29+H31+H33+H36+H38+H40+H43+H46+H48+H51+H53</f>
        <v>13041.28</v>
      </c>
      <c r="I59" s="190">
        <f>I8+I11+I13+I17+I19+I21+I23+I25+I27+I29+I31+I33+I36+I38+I40+I43+I46+I48+I51+I53</f>
        <v>17979.88</v>
      </c>
      <c r="J59" s="190">
        <f>J8+J11+J13+J17+J19+J21+J23+J25+J27+J29+J31+J33+J36+J38+J40+J43+J46+J48+J51+J53</f>
        <v>19367.58</v>
      </c>
      <c r="K59" s="190">
        <f>K8+K11+K13+K17+K19+K21+K23+K25+K27+K29+K31+K33+K36+K38+K40+K43+K46+K48+K51+K53+K55</f>
        <v>21333.1</v>
      </c>
      <c r="L59" s="190">
        <f>L8+L11+L13+L17+L19+L21+L23+L25+L27+L29+L31+L33+L36+L38+L40+L43+L46+L48+L51+L53+L55+L57</f>
        <v>24666.6</v>
      </c>
      <c r="M59" s="190">
        <f>M8+M11+M13+M17+M19+M21+M23+M25+M27+M29+M31+M33+M36+M38+M40+M43+M46+M48+M51+M53+M55+M57</f>
        <v>22667</v>
      </c>
      <c r="N59" s="190">
        <f>N8+N11+N13+N17+N19+N21+N23+N25+N27+N29+N31+N33+N36+N38+N40+N43+N46+N48+N51+N53</f>
        <v>0</v>
      </c>
      <c r="O59" s="190">
        <f>O8+O11+O13+O17+O19+O21+O23+O25+O27+O29+O31+O33+O36+O38+O40+O43+O46+O48+O51+O53+O55+O57</f>
        <v>18500</v>
      </c>
      <c r="P59" s="191">
        <f>P8+P11+P13+P17+P19+P21+P23+P25+P27+P29+P31+P33+P36+P38+P40+P43+P46+P48+P51+P53+P55+P57</f>
        <v>18500</v>
      </c>
    </row>
    <row r="60" spans="1:16" s="78" customFormat="1" ht="16.5" customHeight="1">
      <c r="A60" s="180"/>
      <c r="B60" s="149" t="s">
        <v>58</v>
      </c>
      <c r="C60" s="150" t="e">
        <f>#REF!+#REF!+#REF!+#REF!+C43+C36+#REF!+C46+#REF!+#REF!+C51</f>
        <v>#REF!</v>
      </c>
      <c r="D60" s="150">
        <f>D36+D38+D40+D43+D46+D48+D51+D53</f>
        <v>41170.981</v>
      </c>
      <c r="E60" s="150">
        <f>E36+E38+E40+E43+E46+E48+E51+E53</f>
        <v>5062.982</v>
      </c>
      <c r="F60" s="150">
        <f>F36+F38+F40+F43+F46+F48+F51+F53+F55+F57</f>
        <v>6671.048</v>
      </c>
      <c r="G60" s="150">
        <f aca="true" t="shared" si="0" ref="G60:P60">G36+G38+G40+G43+G46+G48+G51+G53+G55+G57</f>
        <v>7833.4</v>
      </c>
      <c r="H60" s="150">
        <f t="shared" si="0"/>
        <v>12000</v>
      </c>
      <c r="I60" s="150">
        <f t="shared" si="0"/>
        <v>17000.08</v>
      </c>
      <c r="J60" s="150">
        <f t="shared" si="0"/>
        <v>18999.88</v>
      </c>
      <c r="K60" s="150">
        <f t="shared" si="0"/>
        <v>21333.1</v>
      </c>
      <c r="L60" s="150">
        <f t="shared" si="0"/>
        <v>24666.6</v>
      </c>
      <c r="M60" s="150">
        <f t="shared" si="0"/>
        <v>22667</v>
      </c>
      <c r="N60" s="150">
        <f t="shared" si="0"/>
        <v>0</v>
      </c>
      <c r="O60" s="150">
        <f t="shared" si="0"/>
        <v>18500</v>
      </c>
      <c r="P60" s="192">
        <f t="shared" si="0"/>
        <v>18500</v>
      </c>
    </row>
    <row r="61" spans="1:16" s="78" customFormat="1" ht="16.5" customHeight="1">
      <c r="A61" s="180"/>
      <c r="B61" s="193" t="s">
        <v>59</v>
      </c>
      <c r="C61" s="194" t="e">
        <f>C8+#REF!+C11+#REF!+C13+#REF!+C17+#REF!+C19+#REF!+C21+C23+C25+C27</f>
        <v>#REF!</v>
      </c>
      <c r="D61" s="194">
        <f>D8+D11+D13+D17+D19+D21+D23+D25+D27+D29+D31+D33</f>
        <v>4245.0109999999995</v>
      </c>
      <c r="E61" s="194">
        <f aca="true" t="shared" si="1" ref="E61:P61">E8+E11+E13+E17+E19+E21+E23+E25+E27+E29+E31+E33</f>
        <v>2374.1</v>
      </c>
      <c r="F61" s="194">
        <f t="shared" si="1"/>
        <v>973.0000000000001</v>
      </c>
      <c r="G61" s="194">
        <f>G8+G17+G19+G23+G25+G27+G29+G31+G33</f>
        <v>1139.695</v>
      </c>
      <c r="H61" s="194">
        <f t="shared" si="1"/>
        <v>1041.28</v>
      </c>
      <c r="I61" s="194">
        <f t="shared" si="1"/>
        <v>979.8000000000002</v>
      </c>
      <c r="J61" s="194">
        <f t="shared" si="1"/>
        <v>367.7</v>
      </c>
      <c r="K61" s="194">
        <f t="shared" si="1"/>
        <v>0</v>
      </c>
      <c r="L61" s="194">
        <f t="shared" si="1"/>
        <v>0</v>
      </c>
      <c r="M61" s="194">
        <f t="shared" si="1"/>
        <v>0</v>
      </c>
      <c r="N61" s="194">
        <f t="shared" si="1"/>
        <v>0</v>
      </c>
      <c r="O61" s="194">
        <f t="shared" si="1"/>
        <v>0</v>
      </c>
      <c r="P61" s="195">
        <f t="shared" si="1"/>
        <v>0</v>
      </c>
    </row>
    <row r="62" spans="1:16" s="44" customFormat="1" ht="17.25" customHeight="1">
      <c r="A62" s="37"/>
      <c r="B62" s="57" t="s">
        <v>60</v>
      </c>
      <c r="C62" s="56" t="e">
        <f aca="true" t="shared" si="2" ref="C62:P62">SUM(C63:C64)</f>
        <v>#REF!</v>
      </c>
      <c r="D62" s="56">
        <f t="shared" si="2"/>
        <v>0</v>
      </c>
      <c r="E62" s="56">
        <f t="shared" si="2"/>
        <v>2110.8089999999997</v>
      </c>
      <c r="F62" s="56">
        <f t="shared" si="2"/>
        <v>2893.6540000000005</v>
      </c>
      <c r="G62" s="56">
        <f t="shared" si="2"/>
        <v>4175.820000000001</v>
      </c>
      <c r="H62" s="56">
        <f t="shared" si="2"/>
        <v>5768.4</v>
      </c>
      <c r="I62" s="56">
        <f t="shared" si="2"/>
        <v>6424.316</v>
      </c>
      <c r="J62" s="56">
        <f t="shared" si="2"/>
        <v>6571.502000000001</v>
      </c>
      <c r="K62" s="56">
        <f t="shared" si="2"/>
        <v>6345.1900000000005</v>
      </c>
      <c r="L62" s="56">
        <f t="shared" si="2"/>
        <v>4991.66</v>
      </c>
      <c r="M62" s="56">
        <f t="shared" si="2"/>
        <v>3489.404</v>
      </c>
      <c r="N62" s="56">
        <f t="shared" si="2"/>
        <v>533.99</v>
      </c>
      <c r="O62" s="56">
        <f t="shared" si="2"/>
        <v>2115.5249999999996</v>
      </c>
      <c r="P62" s="196">
        <f t="shared" si="2"/>
        <v>987.245</v>
      </c>
    </row>
    <row r="63" spans="1:16" s="78" customFormat="1" ht="12.75">
      <c r="A63" s="180"/>
      <c r="B63" s="197" t="s">
        <v>61</v>
      </c>
      <c r="C63" s="194" t="e">
        <f>#REF!+#REF!+#REF!+#REF!+#REF!+#REF!+#REF!+#REF!+C44+C37+#REF!+C47</f>
        <v>#REF!</v>
      </c>
      <c r="D63" s="194">
        <f>D37+D39+D41+D44+D47+D49+D52+D54</f>
        <v>0</v>
      </c>
      <c r="E63" s="194">
        <f>E37+E39+E41+E44+E47+E49+E52+E54</f>
        <v>1777.966</v>
      </c>
      <c r="F63" s="194">
        <f>F37+F39+F41+F44+F47+F49+F52+F54+F56+F58</f>
        <v>2787.1710000000003</v>
      </c>
      <c r="G63" s="194">
        <f aca="true" t="shared" si="3" ref="G63:P63">G37+G39+G41+G44+G47+G49+G52+G54+G56+G58</f>
        <v>4093.6740000000004</v>
      </c>
      <c r="H63" s="194">
        <f t="shared" si="3"/>
        <v>5715.701</v>
      </c>
      <c r="I63" s="194">
        <f t="shared" si="3"/>
        <v>6399.083</v>
      </c>
      <c r="J63" s="194">
        <f t="shared" si="3"/>
        <v>6567.442000000001</v>
      </c>
      <c r="K63" s="194">
        <f t="shared" si="3"/>
        <v>6345.1900000000005</v>
      </c>
      <c r="L63" s="194">
        <f t="shared" si="3"/>
        <v>4991.66</v>
      </c>
      <c r="M63" s="194">
        <f t="shared" si="3"/>
        <v>3489.404</v>
      </c>
      <c r="N63" s="194">
        <f t="shared" si="3"/>
        <v>533.99</v>
      </c>
      <c r="O63" s="194">
        <f t="shared" si="3"/>
        <v>2115.5249999999996</v>
      </c>
      <c r="P63" s="195">
        <f t="shared" si="3"/>
        <v>987.245</v>
      </c>
    </row>
    <row r="64" spans="1:16" s="78" customFormat="1" ht="13.5" thickBot="1">
      <c r="A64" s="180"/>
      <c r="B64" s="198" t="s">
        <v>62</v>
      </c>
      <c r="C64" s="199" t="e">
        <f>C9+#REF!+C12+#REF!+#REF!+C14+#REF!+C18+#REF!+C20+#REF!+#REF!+C24</f>
        <v>#REF!</v>
      </c>
      <c r="D64" s="199">
        <f>D9+D12+D14+D18+D20+D22+D24+D26+D28+D30+D32+D34</f>
        <v>0</v>
      </c>
      <c r="E64" s="199">
        <f aca="true" t="shared" si="4" ref="E64:P64">E9+E12+E14+E18+E20+E22+E24+E26+E28+E30+E32+E34</f>
        <v>332.84299999999996</v>
      </c>
      <c r="F64" s="199">
        <f t="shared" si="4"/>
        <v>106.48300000000002</v>
      </c>
      <c r="G64" s="199">
        <f t="shared" si="4"/>
        <v>82.146</v>
      </c>
      <c r="H64" s="199">
        <f t="shared" si="4"/>
        <v>52.699</v>
      </c>
      <c r="I64" s="199">
        <f t="shared" si="4"/>
        <v>25.233</v>
      </c>
      <c r="J64" s="199">
        <f t="shared" si="4"/>
        <v>4.06</v>
      </c>
      <c r="K64" s="199">
        <f t="shared" si="4"/>
        <v>0</v>
      </c>
      <c r="L64" s="199">
        <f t="shared" si="4"/>
        <v>0</v>
      </c>
      <c r="M64" s="199">
        <f t="shared" si="4"/>
        <v>0</v>
      </c>
      <c r="N64" s="199">
        <f t="shared" si="4"/>
        <v>0</v>
      </c>
      <c r="O64" s="199">
        <f t="shared" si="4"/>
        <v>0</v>
      </c>
      <c r="P64" s="200">
        <f t="shared" si="4"/>
        <v>0</v>
      </c>
    </row>
    <row r="65" spans="1:16" s="44" customFormat="1" ht="19.5" customHeight="1" thickBot="1" thickTop="1">
      <c r="A65" s="201"/>
      <c r="B65" s="202" t="s">
        <v>63</v>
      </c>
      <c r="C65" s="203" t="e">
        <f aca="true" t="shared" si="5" ref="C65:J65">SUM(C59+C62)</f>
        <v>#REF!</v>
      </c>
      <c r="D65" s="203">
        <f t="shared" si="5"/>
        <v>45415.992</v>
      </c>
      <c r="E65" s="203">
        <f t="shared" si="5"/>
        <v>9547.891</v>
      </c>
      <c r="F65" s="203">
        <f t="shared" si="5"/>
        <v>10537.702000000001</v>
      </c>
      <c r="G65" s="203">
        <f>SUM(G59+G62)</f>
        <v>13148.915</v>
      </c>
      <c r="H65" s="203">
        <f t="shared" si="5"/>
        <v>18809.68</v>
      </c>
      <c r="I65" s="203">
        <f t="shared" si="5"/>
        <v>24404.196</v>
      </c>
      <c r="J65" s="204">
        <f t="shared" si="5"/>
        <v>25939.082000000002</v>
      </c>
      <c r="K65" s="204">
        <f>SUM(K59+K62)</f>
        <v>27678.29</v>
      </c>
      <c r="L65" s="203">
        <f>SUM(L59+L62)</f>
        <v>29658.26</v>
      </c>
      <c r="M65" s="205">
        <f>SUM(M59+M62)</f>
        <v>26156.404</v>
      </c>
      <c r="N65" s="206"/>
      <c r="O65" s="205">
        <f>SUM(O59+O62)</f>
        <v>20615.525</v>
      </c>
      <c r="P65" s="207">
        <f>SUM(P59+P62)</f>
        <v>19487.245</v>
      </c>
    </row>
    <row r="66" spans="1:10" s="44" customFormat="1" ht="15.75" customHeight="1" thickTop="1">
      <c r="A66" s="211"/>
      <c r="B66" s="208"/>
      <c r="C66" s="209"/>
      <c r="D66" s="209"/>
      <c r="E66" s="209"/>
      <c r="F66" s="209"/>
      <c r="G66" s="209"/>
      <c r="H66" s="209"/>
      <c r="I66" s="209"/>
      <c r="J66" s="209"/>
    </row>
    <row r="67" spans="1:16" ht="14.25" customHeight="1" hidden="1">
      <c r="A67" s="211" t="s">
        <v>66</v>
      </c>
      <c r="B67" s="2" t="s">
        <v>64</v>
      </c>
      <c r="C67" s="210" t="e">
        <f>C60+C63</f>
        <v>#REF!</v>
      </c>
      <c r="D67" s="210">
        <f aca="true" t="shared" si="6" ref="D67:L68">D60+D63</f>
        <v>41170.981</v>
      </c>
      <c r="E67" s="210">
        <f t="shared" si="6"/>
        <v>6840.948</v>
      </c>
      <c r="F67" s="210">
        <f t="shared" si="6"/>
        <v>9458.219000000001</v>
      </c>
      <c r="G67" s="210">
        <f t="shared" si="6"/>
        <v>11927.074</v>
      </c>
      <c r="H67" s="210">
        <f t="shared" si="6"/>
        <v>17715.701</v>
      </c>
      <c r="I67" s="210">
        <f t="shared" si="6"/>
        <v>23399.163</v>
      </c>
      <c r="J67" s="210">
        <f t="shared" si="6"/>
        <v>25567.322</v>
      </c>
      <c r="K67" s="210">
        <f t="shared" si="6"/>
        <v>27678.29</v>
      </c>
      <c r="L67" s="210">
        <f t="shared" si="6"/>
        <v>29658.26</v>
      </c>
      <c r="M67" s="210">
        <f>M60+M63</f>
        <v>26156.404</v>
      </c>
      <c r="O67" s="210">
        <f>O60+O63</f>
        <v>20615.525</v>
      </c>
      <c r="P67" s="210">
        <f>P60+P63</f>
        <v>19487.245</v>
      </c>
    </row>
    <row r="68" spans="1:16" ht="14.25" customHeight="1" hidden="1">
      <c r="A68" s="211" t="s">
        <v>67</v>
      </c>
      <c r="B68" s="2" t="s">
        <v>65</v>
      </c>
      <c r="C68" s="210" t="e">
        <f>C61+C64</f>
        <v>#REF!</v>
      </c>
      <c r="D68" s="210">
        <f t="shared" si="6"/>
        <v>4245.0109999999995</v>
      </c>
      <c r="E68" s="210">
        <f t="shared" si="6"/>
        <v>2706.9429999999998</v>
      </c>
      <c r="F68" s="210">
        <f t="shared" si="6"/>
        <v>1079.4830000000002</v>
      </c>
      <c r="G68" s="210">
        <f t="shared" si="6"/>
        <v>1221.841</v>
      </c>
      <c r="H68" s="210">
        <f t="shared" si="6"/>
        <v>1093.979</v>
      </c>
      <c r="I68" s="210">
        <f t="shared" si="6"/>
        <v>1005.0330000000001</v>
      </c>
      <c r="J68" s="210">
        <f t="shared" si="6"/>
        <v>371.76</v>
      </c>
      <c r="K68" s="210">
        <f t="shared" si="6"/>
        <v>0</v>
      </c>
      <c r="L68" s="210">
        <f t="shared" si="6"/>
        <v>0</v>
      </c>
      <c r="M68" s="210">
        <f>M61+M64</f>
        <v>0</v>
      </c>
      <c r="O68" s="210">
        <f>O61+O64</f>
        <v>0</v>
      </c>
      <c r="P68" s="210">
        <f>P61+P64</f>
        <v>0</v>
      </c>
    </row>
    <row r="69" ht="15.75">
      <c r="A69" s="211" t="s">
        <v>68</v>
      </c>
    </row>
    <row r="70" ht="15.75">
      <c r="A70" s="211" t="s">
        <v>66</v>
      </c>
    </row>
    <row r="71" ht="15.75">
      <c r="A71" s="211" t="s">
        <v>67</v>
      </c>
    </row>
  </sheetData>
  <printOptions horizontalCentered="1"/>
  <pageMargins left="0.2" right="0.21" top="0.48" bottom="0.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2008-12-19T10:05:41Z</cp:lastPrinted>
  <dcterms:created xsi:type="dcterms:W3CDTF">2008-12-19T10:03:28Z</dcterms:created>
  <dcterms:modified xsi:type="dcterms:W3CDTF">2008-12-19T10:42:24Z</dcterms:modified>
  <cp:category/>
  <cp:version/>
  <cp:contentType/>
  <cp:contentStatus/>
</cp:coreProperties>
</file>