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850" windowWidth="11820" windowHeight="6105" activeTab="0"/>
  </bookViews>
  <sheets>
    <sheet name="tab II" sheetId="1" r:id="rId1"/>
  </sheets>
  <definedNames/>
  <calcPr fullCalcOnLoad="1"/>
</workbook>
</file>

<file path=xl/sharedStrings.xml><?xml version="1.0" encoding="utf-8"?>
<sst xmlns="http://schemas.openxmlformats.org/spreadsheetml/2006/main" count="125" uniqueCount="100">
  <si>
    <t xml:space="preserve">TABELA </t>
  </si>
  <si>
    <t>II</t>
  </si>
  <si>
    <r>
      <t xml:space="preserve">STRUKTURA   DOCHODÓW  MIASTA   KOSZALINA   NA  2009 ROK   W/G  ŹRÓDEŁ POWSTAWANIA                                                   </t>
    </r>
    <r>
      <rPr>
        <b/>
        <sz val="11"/>
        <rFont val="Times New Roman CE"/>
        <family val="1"/>
      </rPr>
      <t xml:space="preserve"> W PORÓWNANIU Z 2008 ROKIEM</t>
    </r>
  </si>
  <si>
    <t>w  złotych</t>
  </si>
  <si>
    <t>OGÓŁEM</t>
  </si>
  <si>
    <t>GMINA</t>
  </si>
  <si>
    <t>POWIAT</t>
  </si>
  <si>
    <t>Lp</t>
  </si>
  <si>
    <t>Wyszczególnienie</t>
  </si>
  <si>
    <t>Przewidywane wykonanie w          2008 roku</t>
  </si>
  <si>
    <t>BUDŻET NA 2009 rok</t>
  </si>
  <si>
    <t>DYNAMIKA        4  :  3</t>
  </si>
  <si>
    <t>STRU - KTURA</t>
  </si>
  <si>
    <t>DYNAMIKA       8  :  7</t>
  </si>
  <si>
    <t>DYNAMIKA        12 :  11</t>
  </si>
  <si>
    <t>A</t>
  </si>
  <si>
    <t>DOCHODY  WŁASNE   (od I do VI)</t>
  </si>
  <si>
    <t>z tego:   bieżące</t>
  </si>
  <si>
    <t xml:space="preserve">              majątkowe</t>
  </si>
  <si>
    <t>I</t>
  </si>
  <si>
    <r>
      <t xml:space="preserve">PODATKI I OPŁATY LOKALNE    </t>
    </r>
    <r>
      <rPr>
        <b/>
        <sz val="8"/>
        <rFont val="Times New Roman CE"/>
        <family val="1"/>
      </rPr>
      <t xml:space="preserve"> osoby prawne</t>
    </r>
  </si>
  <si>
    <t>Podatek od nieruchomości</t>
  </si>
  <si>
    <t xml:space="preserve">Podatek rolny  </t>
  </si>
  <si>
    <t>Podatek  leśny</t>
  </si>
  <si>
    <t>Podatek od środków transportowych</t>
  </si>
  <si>
    <t>Opłata targowa</t>
  </si>
  <si>
    <r>
      <t xml:space="preserve">PODATKI I OPŁATY LOKALNE     </t>
    </r>
    <r>
      <rPr>
        <b/>
        <sz val="8"/>
        <rFont val="Times New Roman CE"/>
        <family val="1"/>
      </rPr>
      <t>osoby  fizyczne</t>
    </r>
  </si>
  <si>
    <t>III</t>
  </si>
  <si>
    <t>PODATKI  POBIERANE  PRZEZ  URZĄD  SKARBOWY</t>
  </si>
  <si>
    <r>
      <t xml:space="preserve">Wpływy z podatku opłacanego w formie </t>
    </r>
    <r>
      <rPr>
        <b/>
        <sz val="8"/>
        <rFont val="Times New Roman CE"/>
        <family val="1"/>
      </rPr>
      <t>karty podatkowej</t>
    </r>
  </si>
  <si>
    <t>Podatek od spadków i darowizn</t>
  </si>
  <si>
    <r>
      <t xml:space="preserve">Podatek od czynności cywilnoprawnych  </t>
    </r>
    <r>
      <rPr>
        <b/>
        <sz val="8"/>
        <rFont val="Times New Roman CE"/>
        <family val="1"/>
      </rPr>
      <t>osoby prawne</t>
    </r>
  </si>
  <si>
    <r>
      <t xml:space="preserve">Podatek od czynności cywilnoprawnych </t>
    </r>
    <r>
      <rPr>
        <b/>
        <sz val="8"/>
        <rFont val="Times New Roman CE"/>
        <family val="1"/>
      </rPr>
      <t>osoby  fizyczne</t>
    </r>
  </si>
  <si>
    <t>IV</t>
  </si>
  <si>
    <t>DOCHODY Z MAJĄTKU MIASTA</t>
  </si>
  <si>
    <t xml:space="preserve">                majątkowe</t>
  </si>
  <si>
    <t>Opłaty za zarząd, użytkowanie i użytkowanie wieczyste</t>
  </si>
  <si>
    <t xml:space="preserve">Dochody z dzierżawy gruntów </t>
  </si>
  <si>
    <r>
      <t xml:space="preserve">Sprzedaż nieruchomości </t>
    </r>
    <r>
      <rPr>
        <sz val="8"/>
        <rFont val="Times New Roman CE"/>
        <family val="1"/>
      </rPr>
      <t xml:space="preserve"> w tym:</t>
    </r>
  </si>
  <si>
    <t>a) lokali użytkowych</t>
  </si>
  <si>
    <t>b) lokali mieszkalnych</t>
  </si>
  <si>
    <t>c) budynków i budowli</t>
  </si>
  <si>
    <t>d) gruntów (wpływy z odpłatnego nabycia prawa własności)</t>
  </si>
  <si>
    <t>Wpływy z przekształcenia prawa wieczystego użytkowania w prawo własności</t>
  </si>
  <si>
    <t>Zwrot kosztów przygotowania nieruchomości do zbycia</t>
  </si>
  <si>
    <t>Wpływy z różnych opłat (za służebność,  za bezumowne korzystanie,  za nieterminową zabudowę, grzywny i kary)</t>
  </si>
  <si>
    <t>Wpływy z różnych opłat (adiacencka, planistyczna - 75618)</t>
  </si>
  <si>
    <t>V</t>
  </si>
  <si>
    <t xml:space="preserve"> UDZIAŁY W PODATKACH STANOWIĄCYCH DOCHÓD PAŃSTWA</t>
  </si>
  <si>
    <r>
      <t xml:space="preserve">Udział w podatku dochodowym od osób </t>
    </r>
    <r>
      <rPr>
        <b/>
        <sz val="8"/>
        <rFont val="Times New Roman CE"/>
        <family val="1"/>
      </rPr>
      <t xml:space="preserve">fizycznych                                </t>
    </r>
    <r>
      <rPr>
        <sz val="8"/>
        <rFont val="Times New Roman CE"/>
        <family val="1"/>
      </rPr>
      <t>(gmina 36,72%,  powiat 10,25%)</t>
    </r>
  </si>
  <si>
    <r>
      <t xml:space="preserve">Udział w podatku dochodowym od osób </t>
    </r>
    <r>
      <rPr>
        <b/>
        <sz val="8"/>
        <rFont val="Times New Roman CE"/>
        <family val="1"/>
      </rPr>
      <t xml:space="preserve">prawnych                                   </t>
    </r>
    <r>
      <rPr>
        <sz val="8"/>
        <rFont val="Times New Roman CE"/>
        <family val="1"/>
      </rPr>
      <t xml:space="preserve"> (gmina  6,71%,  powiat  1,40 %)</t>
    </r>
  </si>
  <si>
    <t>VI</t>
  </si>
  <si>
    <t>POZOSTAŁE DOCHODY</t>
  </si>
  <si>
    <t>z tego:    bieżące</t>
  </si>
  <si>
    <t xml:space="preserve">                 majątkowe</t>
  </si>
  <si>
    <t>Mandaty Straży Miejskiej</t>
  </si>
  <si>
    <t xml:space="preserve">Dochody realizowane przez MOPS </t>
  </si>
  <si>
    <t>Dochody realizowane przez ZDM</t>
  </si>
  <si>
    <t>Dochody jednostek oświatowych i edukacyjnych</t>
  </si>
  <si>
    <t xml:space="preserve">Dochody Urzędu Miasta (z najmu pomieszczeń, za czynności egzekuc. i upomnienia, za media, rozmowy telefon.)  </t>
  </si>
  <si>
    <t>Dochody z tytułu najmu i dzierżawy majatku miasta uzyskiwane przez zakłady budżetowe (Złobek, Przedszkola)</t>
  </si>
  <si>
    <t xml:space="preserve">Odsetki od nieterminowych wpłat z tytułu podatków i opłat </t>
  </si>
  <si>
    <t>Odsetki od środków na rachunkach bankowych (jedn. Oświatowe, ZDM,MOPS, Urząd Miejski)</t>
  </si>
  <si>
    <t>Opłata za schronisko dla zwierząt</t>
  </si>
  <si>
    <t>Opłata skarbowa</t>
  </si>
  <si>
    <t>Opłata za karty wędkarskie</t>
  </si>
  <si>
    <t>Opłata za pozwolenia na sprzedaż napojów alkoholowych</t>
  </si>
  <si>
    <r>
      <t xml:space="preserve">Wpływy </t>
    </r>
    <r>
      <rPr>
        <b/>
        <sz val="8"/>
        <rFont val="Times New Roman CE"/>
        <family val="0"/>
      </rPr>
      <t>z lokalnych opłat</t>
    </r>
    <r>
      <rPr>
        <sz val="8"/>
        <rFont val="Times New Roman CE"/>
        <family val="1"/>
      </rPr>
      <t xml:space="preserve"> pobieranych przez j.st. na podstawie odrębnych ustaw ( za wpis do ewidencji działalności gospodarczej, prolongacyjna i za TAXI)</t>
    </r>
  </si>
  <si>
    <t>Opłata cmentarna</t>
  </si>
  <si>
    <t>Opłata za tablice rejestracyjne i druki komunikacyjne</t>
  </si>
  <si>
    <t>Wpływy za obsługę PFRON (2,5%)</t>
  </si>
  <si>
    <t xml:space="preserve">25% dochodów  z nieruchomości Skarbu Państwa </t>
  </si>
  <si>
    <t>5% dochodów  Skarbu Państwa (za DO)</t>
  </si>
  <si>
    <t xml:space="preserve">Wpływy  z urzędów gmin za pobyt w przedszkolach dzieci spoza Koszalina </t>
  </si>
  <si>
    <t>Refundacja za prace społecznie użyteczne</t>
  </si>
  <si>
    <t>Różne wpływy (dywidendy,  darowizny, grzywny, kary za nieterminowe inwestycje, środki pozyskane z inych źródeł  - inwestycyjne inicjatywy społeczne</t>
  </si>
  <si>
    <t>B</t>
  </si>
  <si>
    <t>SUBWENCJA  OGÓLNA</t>
  </si>
  <si>
    <t xml:space="preserve">  Na cele oświatowe</t>
  </si>
  <si>
    <t xml:space="preserve">  Uzupełniająca  </t>
  </si>
  <si>
    <t xml:space="preserve">  Równoważąca</t>
  </si>
  <si>
    <t>RAZEM DOCHODY WŁASNE  (A+B)</t>
  </si>
  <si>
    <t>C</t>
  </si>
  <si>
    <t xml:space="preserve">ŚRODKI ZEWNĘTRZNE  - Z UNII EUROPJSKIEJ </t>
  </si>
  <si>
    <t>D</t>
  </si>
  <si>
    <r>
      <t xml:space="preserve">DOTACJE CELOWE  I  WPŁYWY  NA ZADANIA WŁASNE  </t>
    </r>
    <r>
      <rPr>
        <sz val="9"/>
        <rFont val="Times New Roman CE"/>
        <family val="1"/>
      </rPr>
      <t xml:space="preserve">z tego:                                     </t>
    </r>
  </si>
  <si>
    <t>a)   z budżetu państwa  na zadania własne</t>
  </si>
  <si>
    <t xml:space="preserve">       z  tego:    bieżące</t>
  </si>
  <si>
    <t xml:space="preserve">                        majątkowe</t>
  </si>
  <si>
    <t>b)   z  jednostek samorządu terytorialnego</t>
  </si>
  <si>
    <t>c)   z funduszy celowych  (z PFRON)</t>
  </si>
  <si>
    <r>
      <t xml:space="preserve">RAZEM DOCHODY NA ZADANIA WŁASNE                                           </t>
    </r>
    <r>
      <rPr>
        <sz val="7"/>
        <rFont val="Times New Roman CE"/>
        <family val="0"/>
      </rPr>
      <t>(A+B+C+D)</t>
    </r>
  </si>
  <si>
    <t>E</t>
  </si>
  <si>
    <t>DOTACJE  NA ZADANIA REALIZOWANE NA PODSTAWIE POROZUMIEŃ Z ORGANAMI ADMINISTRACJI RZADOWEJ</t>
  </si>
  <si>
    <t>F</t>
  </si>
  <si>
    <t xml:space="preserve">DOTACJE CELOWE   NA ZADANIA ZLECONE                               </t>
  </si>
  <si>
    <t>OGÓŁEM DOCHODY (A + B + C +D +E + F)</t>
  </si>
  <si>
    <t>Autor dokumentu: Barbara Hombek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</si>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</sst>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1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0"/>
      <name val="MS Sans Serif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sz val="7"/>
      <color indexed="8"/>
      <name val="Times New Roman CE"/>
      <family val="0"/>
    </font>
    <font>
      <sz val="9"/>
      <name val="Times New Roman CE"/>
      <family val="1"/>
    </font>
    <font>
      <b/>
      <sz val="7"/>
      <name val="Times New Roman CE"/>
      <family val="1"/>
    </font>
    <font>
      <sz val="8"/>
      <color indexed="8"/>
      <name val="Times New Roman CE"/>
      <family val="0"/>
    </font>
    <font>
      <b/>
      <i/>
      <sz val="9"/>
      <name val="Times New Roman CE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1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Continuous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Continuous" vertical="top" wrapText="1"/>
    </xf>
    <xf numFmtId="0" fontId="7" fillId="0" borderId="8" xfId="0" applyFont="1" applyBorder="1" applyAlignment="1">
      <alignment horizontal="centerContinuous" vertical="top" wrapText="1"/>
    </xf>
    <xf numFmtId="164" fontId="9" fillId="0" borderId="9" xfId="0" applyFont="1" applyBorder="1" applyAlignment="1">
      <alignment horizontal="centerContinuous" vertical="center" wrapText="1"/>
    </xf>
    <xf numFmtId="4" fontId="10" fillId="0" borderId="10" xfId="0" applyNumberFormat="1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vertical="top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Continuous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Continuous" vertical="center" wrapText="1"/>
    </xf>
    <xf numFmtId="0" fontId="12" fillId="0" borderId="0" xfId="0" applyFont="1" applyBorder="1" applyAlignment="1">
      <alignment vertical="center"/>
    </xf>
    <xf numFmtId="164" fontId="13" fillId="0" borderId="11" xfId="0" applyFont="1" applyBorder="1" applyAlignment="1">
      <alignment horizontal="center" vertical="center" wrapText="1"/>
    </xf>
    <xf numFmtId="164" fontId="14" fillId="0" borderId="12" xfId="0" applyFont="1" applyBorder="1" applyAlignment="1">
      <alignment vertical="center" wrapText="1"/>
    </xf>
    <xf numFmtId="3" fontId="13" fillId="0" borderId="14" xfId="0" applyNumberFormat="1" applyFont="1" applyBorder="1" applyAlignment="1">
      <alignment vertical="center" wrapText="1"/>
    </xf>
    <xf numFmtId="164" fontId="13" fillId="0" borderId="14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164" fontId="9" fillId="0" borderId="16" xfId="0" applyFont="1" applyBorder="1" applyAlignment="1">
      <alignment horizontal="center" vertical="center" wrapText="1"/>
    </xf>
    <xf numFmtId="164" fontId="15" fillId="0" borderId="17" xfId="0" applyFont="1" applyBorder="1" applyAlignment="1">
      <alignment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/>
    </xf>
    <xf numFmtId="164" fontId="9" fillId="0" borderId="20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 wrapText="1"/>
    </xf>
    <xf numFmtId="164" fontId="9" fillId="0" borderId="19" xfId="0" applyNumberFormat="1" applyFont="1" applyBorder="1" applyAlignment="1">
      <alignment vertical="center" wrapText="1"/>
    </xf>
    <xf numFmtId="164" fontId="9" fillId="0" borderId="2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164" fontId="9" fillId="0" borderId="19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 wrapText="1"/>
    </xf>
    <xf numFmtId="164" fontId="13" fillId="0" borderId="21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 wrapText="1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Continuous" vertical="center" wrapText="1"/>
    </xf>
    <xf numFmtId="0" fontId="13" fillId="2" borderId="12" xfId="0" applyFont="1" applyFill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164" fontId="6" fillId="0" borderId="27" xfId="0" applyNumberFormat="1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vertical="center"/>
    </xf>
    <xf numFmtId="164" fontId="6" fillId="0" borderId="27" xfId="0" applyNumberFormat="1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3" fontId="13" fillId="0" borderId="32" xfId="0" applyNumberFormat="1" applyFont="1" applyBorder="1" applyAlignment="1">
      <alignment horizontal="right" vertical="center" wrapText="1"/>
    </xf>
    <xf numFmtId="164" fontId="13" fillId="0" borderId="32" xfId="0" applyNumberFormat="1" applyFont="1" applyBorder="1" applyAlignment="1">
      <alignment vertical="center"/>
    </xf>
    <xf numFmtId="164" fontId="13" fillId="0" borderId="33" xfId="0" applyNumberFormat="1" applyFont="1" applyBorder="1" applyAlignment="1">
      <alignment vertical="center"/>
    </xf>
    <xf numFmtId="164" fontId="13" fillId="0" borderId="32" xfId="0" applyNumberFormat="1" applyFont="1" applyBorder="1" applyAlignment="1">
      <alignment vertical="center" wrapText="1"/>
    </xf>
    <xf numFmtId="164" fontId="13" fillId="0" borderId="32" xfId="0" applyNumberFormat="1" applyFont="1" applyBorder="1" applyAlignment="1">
      <alignment horizontal="right" vertical="center" wrapText="1"/>
    </xf>
    <xf numFmtId="164" fontId="13" fillId="0" borderId="33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164" fontId="9" fillId="0" borderId="34" xfId="0" applyNumberFormat="1" applyFont="1" applyBorder="1" applyAlignment="1">
      <alignment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19" xfId="0" applyNumberFormat="1" applyFont="1" applyBorder="1" applyAlignment="1">
      <alignment vertical="center" wrapText="1"/>
    </xf>
    <xf numFmtId="164" fontId="13" fillId="0" borderId="19" xfId="0" applyNumberFormat="1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164" fontId="13" fillId="0" borderId="19" xfId="0" applyNumberFormat="1" applyFont="1" applyBorder="1" applyAlignment="1">
      <alignment vertical="center" wrapText="1"/>
    </xf>
    <xf numFmtId="164" fontId="13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6" xfId="0" applyFont="1" applyBorder="1" applyAlignment="1">
      <alignment horizontal="centerContinuous" vertical="center" wrapText="1"/>
    </xf>
    <xf numFmtId="164" fontId="13" fillId="0" borderId="23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 horizontal="centerContinuous" vertical="center" wrapText="1"/>
    </xf>
    <xf numFmtId="0" fontId="13" fillId="0" borderId="17" xfId="0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19" xfId="0" applyNumberFormat="1" applyFont="1" applyBorder="1" applyAlignment="1">
      <alignment vertical="center" wrapText="1"/>
    </xf>
    <xf numFmtId="164" fontId="13" fillId="0" borderId="19" xfId="0" applyNumberFormat="1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horizontal="right" vertical="center" wrapText="1"/>
    </xf>
    <xf numFmtId="164" fontId="13" fillId="0" borderId="23" xfId="0" applyNumberFormat="1" applyFont="1" applyBorder="1" applyAlignment="1">
      <alignment vertical="center" wrapText="1"/>
    </xf>
    <xf numFmtId="164" fontId="13" fillId="0" borderId="17" xfId="0" applyNumberFormat="1" applyFont="1" applyBorder="1" applyAlignment="1">
      <alignment vertical="center"/>
    </xf>
    <xf numFmtId="164" fontId="13" fillId="0" borderId="19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Continuous" vertical="center"/>
    </xf>
    <xf numFmtId="3" fontId="6" fillId="0" borderId="19" xfId="0" applyNumberFormat="1" applyFont="1" applyBorder="1" applyAlignment="1">
      <alignment horizontal="right" vertical="center" wrapText="1"/>
    </xf>
    <xf numFmtId="164" fontId="6" fillId="0" borderId="19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 wrapText="1"/>
    </xf>
    <xf numFmtId="0" fontId="13" fillId="0" borderId="17" xfId="0" applyFont="1" applyBorder="1" applyAlignment="1">
      <alignment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164" fontId="13" fillId="0" borderId="19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3" fontId="13" fillId="0" borderId="14" xfId="0" applyNumberFormat="1" applyFont="1" applyBorder="1" applyAlignment="1">
      <alignment vertical="center" wrapText="1"/>
    </xf>
    <xf numFmtId="164" fontId="13" fillId="0" borderId="14" xfId="0" applyNumberFormat="1" applyFont="1" applyBorder="1" applyAlignment="1">
      <alignment vertical="center" wrapText="1"/>
    </xf>
    <xf numFmtId="164" fontId="13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3" fillId="0" borderId="12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 wrapText="1"/>
    </xf>
    <xf numFmtId="164" fontId="9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vertical="center" wrapText="1"/>
    </xf>
    <xf numFmtId="164" fontId="9" fillId="0" borderId="23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13" fillId="0" borderId="12" xfId="0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3" fontId="13" fillId="0" borderId="19" xfId="0" applyNumberFormat="1" applyFont="1" applyBorder="1" applyAlignment="1">
      <alignment vertical="center" wrapText="1"/>
    </xf>
    <xf numFmtId="164" fontId="13" fillId="0" borderId="19" xfId="0" applyNumberFormat="1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164" fontId="18" fillId="0" borderId="17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right" vertical="center" wrapText="1"/>
    </xf>
    <xf numFmtId="164" fontId="6" fillId="0" borderId="19" xfId="0" applyNumberFormat="1" applyFont="1" applyBorder="1" applyAlignment="1">
      <alignment vertical="center" wrapText="1"/>
    </xf>
    <xf numFmtId="164" fontId="6" fillId="0" borderId="20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164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164" fontId="10" fillId="0" borderId="14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7" fillId="0" borderId="17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 wrapText="1"/>
    </xf>
    <xf numFmtId="164" fontId="15" fillId="0" borderId="17" xfId="0" applyFont="1" applyBorder="1" applyAlignment="1">
      <alignment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164" fontId="9" fillId="0" borderId="19" xfId="0" applyNumberFormat="1" applyFont="1" applyBorder="1" applyAlignment="1">
      <alignment vertical="center"/>
    </xf>
    <xf numFmtId="164" fontId="9" fillId="0" borderId="20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 wrapText="1"/>
    </xf>
    <xf numFmtId="164" fontId="9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64" fontId="10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centerContinuous" vertical="center" wrapText="1"/>
    </xf>
    <xf numFmtId="164" fontId="15" fillId="0" borderId="22" xfId="0" applyFont="1" applyBorder="1" applyAlignment="1">
      <alignment vertical="center" wrapText="1"/>
    </xf>
    <xf numFmtId="3" fontId="9" fillId="0" borderId="36" xfId="0" applyNumberFormat="1" applyFont="1" applyBorder="1" applyAlignment="1">
      <alignment vertical="center" wrapText="1"/>
    </xf>
    <xf numFmtId="3" fontId="9" fillId="0" borderId="34" xfId="0" applyNumberFormat="1" applyFont="1" applyBorder="1" applyAlignment="1">
      <alignment vertical="center" wrapText="1"/>
    </xf>
    <xf numFmtId="164" fontId="6" fillId="0" borderId="34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6" fillId="0" borderId="34" xfId="0" applyNumberFormat="1" applyFont="1" applyBorder="1" applyAlignment="1">
      <alignment vertical="center" wrapText="1"/>
    </xf>
    <xf numFmtId="164" fontId="9" fillId="0" borderId="22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Continuous" vertical="center" wrapText="1"/>
    </xf>
    <xf numFmtId="164" fontId="15" fillId="0" borderId="38" xfId="0" applyFont="1" applyBorder="1" applyAlignment="1">
      <alignment vertical="center" wrapText="1"/>
    </xf>
    <xf numFmtId="3" fontId="9" fillId="0" borderId="39" xfId="0" applyNumberFormat="1" applyFont="1" applyBorder="1" applyAlignment="1">
      <alignment vertical="center" wrapText="1"/>
    </xf>
    <xf numFmtId="3" fontId="9" fillId="0" borderId="40" xfId="0" applyNumberFormat="1" applyFont="1" applyBorder="1" applyAlignment="1">
      <alignment vertical="center" wrapText="1"/>
    </xf>
    <xf numFmtId="164" fontId="6" fillId="0" borderId="40" xfId="0" applyNumberFormat="1" applyFont="1" applyBorder="1" applyAlignment="1">
      <alignment vertical="center"/>
    </xf>
    <xf numFmtId="164" fontId="9" fillId="0" borderId="21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 wrapText="1"/>
    </xf>
    <xf numFmtId="164" fontId="6" fillId="0" borderId="40" xfId="0" applyNumberFormat="1" applyFont="1" applyBorder="1" applyAlignment="1">
      <alignment vertical="center" wrapText="1"/>
    </xf>
    <xf numFmtId="164" fontId="9" fillId="0" borderId="38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164" fontId="10" fillId="0" borderId="19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 wrapText="1"/>
    </xf>
    <xf numFmtId="164" fontId="10" fillId="0" borderId="40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 wrapText="1"/>
    </xf>
    <xf numFmtId="164" fontId="6" fillId="0" borderId="38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164" fontId="18" fillId="0" borderId="20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164" fontId="18" fillId="0" borderId="21" xfId="0" applyFont="1" applyBorder="1" applyAlignment="1">
      <alignment vertical="center" wrapText="1"/>
    </xf>
    <xf numFmtId="3" fontId="6" fillId="0" borderId="39" xfId="0" applyNumberFormat="1" applyFont="1" applyBorder="1" applyAlignment="1">
      <alignment vertical="center" wrapText="1"/>
    </xf>
    <xf numFmtId="3" fontId="6" fillId="0" borderId="4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85">
      <selection activeCell="A100" sqref="A100:A102"/>
    </sheetView>
  </sheetViews>
  <sheetFormatPr defaultColWidth="9.00390625" defaultRowHeight="12.75"/>
  <cols>
    <col min="1" max="1" width="2.875" style="5" customWidth="1"/>
    <col min="2" max="2" width="39.625" style="5" customWidth="1"/>
    <col min="3" max="3" width="12.00390625" style="6" customWidth="1"/>
    <col min="4" max="4" width="10.75390625" style="6" customWidth="1"/>
    <col min="5" max="5" width="6.75390625" style="6" customWidth="1"/>
    <col min="6" max="6" width="5.625" style="5" customWidth="1"/>
    <col min="7" max="7" width="12.00390625" style="6" customWidth="1"/>
    <col min="8" max="8" width="10.75390625" style="6" customWidth="1"/>
    <col min="9" max="9" width="6.625" style="6" customWidth="1"/>
    <col min="10" max="10" width="5.75390625" style="5" customWidth="1"/>
    <col min="11" max="11" width="11.125" style="6" customWidth="1"/>
    <col min="12" max="12" width="10.875" style="6" customWidth="1"/>
    <col min="13" max="13" width="6.75390625" style="6" customWidth="1"/>
    <col min="14" max="14" width="5.625" style="5" customWidth="1"/>
    <col min="15" max="16384" width="9.125" style="5" customWidth="1"/>
  </cols>
  <sheetData>
    <row r="1" spans="1:14" ht="11.2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4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/>
      <c r="M2" s="7" t="s">
        <v>0</v>
      </c>
      <c r="N2" s="8" t="s">
        <v>1</v>
      </c>
    </row>
    <row r="3" spans="1:14" ht="12.75">
      <c r="A3" s="1"/>
      <c r="B3" s="1"/>
      <c r="C3" s="9"/>
      <c r="D3" s="9"/>
      <c r="E3" s="9"/>
      <c r="F3" s="1"/>
      <c r="G3" s="9"/>
      <c r="H3" s="9"/>
      <c r="I3" s="9"/>
      <c r="J3" s="1"/>
      <c r="K3" s="9"/>
      <c r="L3" s="9"/>
      <c r="M3" s="9"/>
      <c r="N3" s="1"/>
    </row>
    <row r="4" spans="1:14" ht="18.75">
      <c r="A4" s="10"/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18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3" ht="15" customHeight="1" thickBot="1">
      <c r="A6" s="13"/>
      <c r="B6" s="13"/>
      <c r="C6" s="14"/>
      <c r="D6" s="14"/>
      <c r="E6" s="14"/>
      <c r="F6" s="15"/>
      <c r="G6" s="14"/>
      <c r="H6" s="14"/>
      <c r="I6" s="14"/>
      <c r="J6" s="15"/>
      <c r="L6" s="16" t="s">
        <v>3</v>
      </c>
      <c r="M6" s="16"/>
    </row>
    <row r="7" spans="1:14" s="25" customFormat="1" ht="20.25" customHeight="1" thickBot="1" thickTop="1">
      <c r="A7" s="17"/>
      <c r="B7" s="18"/>
      <c r="C7" s="19" t="s">
        <v>4</v>
      </c>
      <c r="D7" s="19"/>
      <c r="E7" s="19"/>
      <c r="F7" s="20"/>
      <c r="G7" s="21" t="s">
        <v>5</v>
      </c>
      <c r="H7" s="19"/>
      <c r="I7" s="19"/>
      <c r="J7" s="20"/>
      <c r="K7" s="22" t="s">
        <v>6</v>
      </c>
      <c r="L7" s="23"/>
      <c r="M7" s="23"/>
      <c r="N7" s="24"/>
    </row>
    <row r="8" spans="1:14" s="32" customFormat="1" ht="33" customHeight="1" thickBot="1" thickTop="1">
      <c r="A8" s="26" t="s">
        <v>7</v>
      </c>
      <c r="B8" s="27" t="s">
        <v>8</v>
      </c>
      <c r="C8" s="28" t="s">
        <v>9</v>
      </c>
      <c r="D8" s="29" t="s">
        <v>10</v>
      </c>
      <c r="E8" s="30" t="s">
        <v>11</v>
      </c>
      <c r="F8" s="31" t="s">
        <v>12</v>
      </c>
      <c r="G8" s="28" t="s">
        <v>9</v>
      </c>
      <c r="H8" s="29" t="s">
        <v>10</v>
      </c>
      <c r="I8" s="30" t="s">
        <v>13</v>
      </c>
      <c r="J8" s="31" t="s">
        <v>12</v>
      </c>
      <c r="K8" s="28" t="s">
        <v>9</v>
      </c>
      <c r="L8" s="29" t="s">
        <v>10</v>
      </c>
      <c r="M8" s="30" t="s">
        <v>14</v>
      </c>
      <c r="N8" s="31" t="s">
        <v>12</v>
      </c>
    </row>
    <row r="9" spans="1:14" s="40" customFormat="1" ht="8.25" customHeight="1" thickBot="1" thickTop="1">
      <c r="A9" s="33">
        <v>1</v>
      </c>
      <c r="B9" s="34">
        <v>2</v>
      </c>
      <c r="C9" s="35">
        <v>3</v>
      </c>
      <c r="D9" s="36">
        <v>4</v>
      </c>
      <c r="E9" s="37">
        <v>5</v>
      </c>
      <c r="F9" s="38">
        <v>6</v>
      </c>
      <c r="G9" s="39">
        <v>7</v>
      </c>
      <c r="H9" s="39">
        <v>8</v>
      </c>
      <c r="I9" s="37">
        <v>9</v>
      </c>
      <c r="J9" s="38">
        <v>10</v>
      </c>
      <c r="K9" s="36">
        <v>11</v>
      </c>
      <c r="L9" s="39">
        <v>12</v>
      </c>
      <c r="M9" s="39">
        <v>13</v>
      </c>
      <c r="N9" s="38">
        <v>14</v>
      </c>
    </row>
    <row r="10" spans="1:14" s="49" customFormat="1" ht="27.75" customHeight="1" thickBot="1" thickTop="1">
      <c r="A10" s="41" t="s">
        <v>15</v>
      </c>
      <c r="B10" s="42" t="s">
        <v>16</v>
      </c>
      <c r="C10" s="43">
        <f>C13+C19+C25+C30+C44+C47</f>
        <v>177664656</v>
      </c>
      <c r="D10" s="43">
        <f>D13+D19+D25+D30+D44+D47</f>
        <v>201393311</v>
      </c>
      <c r="E10" s="44">
        <f aca="true" t="shared" si="0" ref="E10:E41">D10/C10*100</f>
        <v>113.35586690917299</v>
      </c>
      <c r="F10" s="45">
        <f>D10/$D$96*100</f>
        <v>57.29371331418092</v>
      </c>
      <c r="G10" s="43">
        <f>G13+G19+G25+G30+G44+G47</f>
        <v>153276610</v>
      </c>
      <c r="H10" s="43">
        <f>H13+H19+H25+H30+H44+H47</f>
        <v>173510562</v>
      </c>
      <c r="I10" s="46">
        <f aca="true" t="shared" si="1" ref="I10:I71">H10/G10*100</f>
        <v>113.20093913872442</v>
      </c>
      <c r="J10" s="47">
        <f>H10/$D$96*100</f>
        <v>49.361442775080114</v>
      </c>
      <c r="K10" s="43">
        <f>K13+K19+K25+K30+K44+K47</f>
        <v>24388046</v>
      </c>
      <c r="L10" s="43">
        <f>L13+L19+L25+L30+L44+L47</f>
        <v>27882749</v>
      </c>
      <c r="M10" s="46">
        <f>L10/K10*100</f>
        <v>114.32957359519496</v>
      </c>
      <c r="N10" s="48">
        <f>L10/$D$96*100</f>
        <v>7.932270539100797</v>
      </c>
    </row>
    <row r="11" spans="1:14" s="60" customFormat="1" ht="14.25" customHeight="1" thickTop="1">
      <c r="A11" s="50"/>
      <c r="B11" s="51" t="s">
        <v>17</v>
      </c>
      <c r="C11" s="52">
        <f>G11+K11</f>
        <v>162419647</v>
      </c>
      <c r="D11" s="53">
        <f>H11+L11</f>
        <v>181393311</v>
      </c>
      <c r="E11" s="54">
        <f>D11/C11*100</f>
        <v>111.6818773778027</v>
      </c>
      <c r="F11" s="55"/>
      <c r="G11" s="56">
        <f>G10-G12</f>
        <v>138170406</v>
      </c>
      <c r="H11" s="56">
        <f>H10-H12</f>
        <v>153510562</v>
      </c>
      <c r="I11" s="57">
        <f t="shared" si="1"/>
        <v>111.10234560648247</v>
      </c>
      <c r="J11" s="55"/>
      <c r="K11" s="56">
        <f>K10-K12</f>
        <v>24249241</v>
      </c>
      <c r="L11" s="56">
        <f>L10-L12</f>
        <v>27882749</v>
      </c>
      <c r="M11" s="58">
        <f>L11/K11*100</f>
        <v>114.98400712830559</v>
      </c>
      <c r="N11" s="59"/>
    </row>
    <row r="12" spans="1:14" s="60" customFormat="1" ht="13.5" customHeight="1" thickBot="1">
      <c r="A12" s="50"/>
      <c r="B12" s="51" t="s">
        <v>18</v>
      </c>
      <c r="C12" s="52">
        <f>G12+K12</f>
        <v>15245009</v>
      </c>
      <c r="D12" s="53">
        <f>H12+L12</f>
        <v>20000000</v>
      </c>
      <c r="E12" s="61">
        <f t="shared" si="0"/>
        <v>131.19047683081067</v>
      </c>
      <c r="F12" s="55"/>
      <c r="G12" s="56">
        <f>G35+G40+G49</f>
        <v>15106204</v>
      </c>
      <c r="H12" s="56">
        <f>H35+H40+H49</f>
        <v>20000000</v>
      </c>
      <c r="I12" s="62">
        <f t="shared" si="1"/>
        <v>132.39593480930088</v>
      </c>
      <c r="J12" s="55"/>
      <c r="K12" s="56">
        <f>K35+K40+K49</f>
        <v>138805</v>
      </c>
      <c r="L12" s="56">
        <f>L35+L40+L49</f>
        <v>0</v>
      </c>
      <c r="M12" s="58"/>
      <c r="N12" s="63"/>
    </row>
    <row r="13" spans="1:14" s="49" customFormat="1" ht="21" customHeight="1" thickBot="1" thickTop="1">
      <c r="A13" s="64" t="s">
        <v>19</v>
      </c>
      <c r="B13" s="65" t="s">
        <v>20</v>
      </c>
      <c r="C13" s="66">
        <f>SUM(C14:C18)</f>
        <v>29878700</v>
      </c>
      <c r="D13" s="43">
        <f>SUM(D14:D18)</f>
        <v>31134898</v>
      </c>
      <c r="E13" s="44">
        <f t="shared" si="0"/>
        <v>104.20432615876862</v>
      </c>
      <c r="F13" s="45">
        <f>D13/$D$96*100</f>
        <v>8.85746359310943</v>
      </c>
      <c r="G13" s="43">
        <f>SUM(G14:G18)</f>
        <v>29878700</v>
      </c>
      <c r="H13" s="43">
        <f>SUM(H14:H18)</f>
        <v>31134898</v>
      </c>
      <c r="I13" s="46">
        <f t="shared" si="1"/>
        <v>104.20432615876862</v>
      </c>
      <c r="J13" s="47">
        <f>H13/$D$96*100</f>
        <v>8.85746359310943</v>
      </c>
      <c r="K13" s="43"/>
      <c r="L13" s="43"/>
      <c r="M13" s="46"/>
      <c r="N13" s="67"/>
    </row>
    <row r="14" spans="1:14" s="76" customFormat="1" ht="13.5" customHeight="1" thickTop="1">
      <c r="A14" s="68">
        <v>1</v>
      </c>
      <c r="B14" s="69" t="s">
        <v>21</v>
      </c>
      <c r="C14" s="70">
        <f>G14+K14</f>
        <v>27747880</v>
      </c>
      <c r="D14" s="71">
        <f>H14+L14</f>
        <v>28959207</v>
      </c>
      <c r="E14" s="54">
        <f>D14/C14*100</f>
        <v>104.36547584896576</v>
      </c>
      <c r="F14" s="72"/>
      <c r="G14" s="73">
        <v>27747880</v>
      </c>
      <c r="H14" s="71">
        <v>28959207</v>
      </c>
      <c r="I14" s="57">
        <f t="shared" si="1"/>
        <v>104.36547584896576</v>
      </c>
      <c r="J14" s="74"/>
      <c r="K14" s="71"/>
      <c r="L14" s="71"/>
      <c r="M14" s="57"/>
      <c r="N14" s="75"/>
    </row>
    <row r="15" spans="1:14" s="76" customFormat="1" ht="13.5" customHeight="1">
      <c r="A15" s="68">
        <v>2</v>
      </c>
      <c r="B15" s="69" t="s">
        <v>22</v>
      </c>
      <c r="C15" s="70">
        <f aca="true" t="shared" si="2" ref="C15:D18">G15+K15</f>
        <v>35940</v>
      </c>
      <c r="D15" s="71">
        <f t="shared" si="2"/>
        <v>36376</v>
      </c>
      <c r="E15" s="54">
        <f t="shared" si="0"/>
        <v>101.21313299944352</v>
      </c>
      <c r="F15" s="75"/>
      <c r="G15" s="73">
        <v>35940</v>
      </c>
      <c r="H15" s="71">
        <v>36376</v>
      </c>
      <c r="I15" s="57">
        <f t="shared" si="1"/>
        <v>101.21313299944352</v>
      </c>
      <c r="J15" s="74"/>
      <c r="K15" s="71"/>
      <c r="L15" s="71"/>
      <c r="M15" s="57"/>
      <c r="N15" s="75"/>
    </row>
    <row r="16" spans="1:14" s="76" customFormat="1" ht="13.5" customHeight="1">
      <c r="A16" s="68">
        <v>3</v>
      </c>
      <c r="B16" s="69" t="s">
        <v>23</v>
      </c>
      <c r="C16" s="70">
        <f t="shared" si="2"/>
        <v>41880</v>
      </c>
      <c r="D16" s="71">
        <f t="shared" si="2"/>
        <v>44865</v>
      </c>
      <c r="E16" s="54">
        <f t="shared" si="0"/>
        <v>107.12750716332377</v>
      </c>
      <c r="F16" s="74"/>
      <c r="G16" s="73">
        <v>41880</v>
      </c>
      <c r="H16" s="71">
        <v>44865</v>
      </c>
      <c r="I16" s="57">
        <f t="shared" si="1"/>
        <v>107.12750716332377</v>
      </c>
      <c r="J16" s="74"/>
      <c r="K16" s="71"/>
      <c r="L16" s="71"/>
      <c r="M16" s="57"/>
      <c r="N16" s="75"/>
    </row>
    <row r="17" spans="1:14" s="76" customFormat="1" ht="13.5" customHeight="1">
      <c r="A17" s="77">
        <v>4</v>
      </c>
      <c r="B17" s="69" t="s">
        <v>24</v>
      </c>
      <c r="C17" s="70">
        <f t="shared" si="2"/>
        <v>1483000</v>
      </c>
      <c r="D17" s="71">
        <f t="shared" si="2"/>
        <v>1494450</v>
      </c>
      <c r="E17" s="54">
        <f t="shared" si="0"/>
        <v>100.77208361429535</v>
      </c>
      <c r="F17" s="74"/>
      <c r="G17" s="73">
        <v>1483000</v>
      </c>
      <c r="H17" s="71">
        <v>1494450</v>
      </c>
      <c r="I17" s="57">
        <f t="shared" si="1"/>
        <v>100.77208361429535</v>
      </c>
      <c r="J17" s="74"/>
      <c r="K17" s="71"/>
      <c r="L17" s="71"/>
      <c r="M17" s="57"/>
      <c r="N17" s="75"/>
    </row>
    <row r="18" spans="1:14" s="76" customFormat="1" ht="18" customHeight="1" thickBot="1">
      <c r="A18" s="68">
        <v>5</v>
      </c>
      <c r="B18" s="69" t="s">
        <v>25</v>
      </c>
      <c r="C18" s="70">
        <f t="shared" si="2"/>
        <v>570000</v>
      </c>
      <c r="D18" s="71">
        <f t="shared" si="2"/>
        <v>600000</v>
      </c>
      <c r="E18" s="54">
        <f t="shared" si="0"/>
        <v>105.26315789473684</v>
      </c>
      <c r="F18" s="74"/>
      <c r="G18" s="73">
        <v>570000</v>
      </c>
      <c r="H18" s="71">
        <v>600000</v>
      </c>
      <c r="I18" s="57">
        <f t="shared" si="1"/>
        <v>105.26315789473684</v>
      </c>
      <c r="J18" s="74"/>
      <c r="K18" s="71"/>
      <c r="L18" s="71"/>
      <c r="M18" s="57"/>
      <c r="N18" s="75"/>
    </row>
    <row r="19" spans="1:14" s="49" customFormat="1" ht="24.75" customHeight="1" thickBot="1" thickTop="1">
      <c r="A19" s="64" t="s">
        <v>1</v>
      </c>
      <c r="B19" s="65" t="s">
        <v>26</v>
      </c>
      <c r="C19" s="43">
        <f>SUM(C20:C24)</f>
        <v>9123450</v>
      </c>
      <c r="D19" s="43">
        <f>SUM(D20:D24)</f>
        <v>10308291</v>
      </c>
      <c r="E19" s="44">
        <f t="shared" si="0"/>
        <v>112.98676487512947</v>
      </c>
      <c r="F19" s="45">
        <f>D19/$D$96*100</f>
        <v>2.9325714264320886</v>
      </c>
      <c r="G19" s="43">
        <f>SUM(G20:G24)</f>
        <v>9123450</v>
      </c>
      <c r="H19" s="43">
        <f>SUM(H20:H24)</f>
        <v>10308291</v>
      </c>
      <c r="I19" s="46">
        <f t="shared" si="1"/>
        <v>112.98676487512947</v>
      </c>
      <c r="J19" s="47">
        <f>H19/$D$96*100</f>
        <v>2.9325714264320886</v>
      </c>
      <c r="K19" s="43"/>
      <c r="L19" s="43"/>
      <c r="M19" s="46"/>
      <c r="N19" s="47"/>
    </row>
    <row r="20" spans="1:14" s="76" customFormat="1" ht="14.25" customHeight="1" thickTop="1">
      <c r="A20" s="68">
        <v>1</v>
      </c>
      <c r="B20" s="69" t="s">
        <v>21</v>
      </c>
      <c r="C20" s="70">
        <f aca="true" t="shared" si="3" ref="C20:D24">G20+K20</f>
        <v>7658720</v>
      </c>
      <c r="D20" s="71">
        <f t="shared" si="3"/>
        <v>8668999</v>
      </c>
      <c r="E20" s="54">
        <f t="shared" si="0"/>
        <v>113.1912251655629</v>
      </c>
      <c r="F20" s="72"/>
      <c r="G20" s="71">
        <v>7658720</v>
      </c>
      <c r="H20" s="71">
        <v>8668999</v>
      </c>
      <c r="I20" s="57">
        <f t="shared" si="1"/>
        <v>113.1912251655629</v>
      </c>
      <c r="J20" s="74"/>
      <c r="K20" s="71"/>
      <c r="L20" s="71"/>
      <c r="M20" s="57"/>
      <c r="N20" s="75"/>
    </row>
    <row r="21" spans="1:14" s="76" customFormat="1" ht="14.25" customHeight="1">
      <c r="A21" s="68">
        <v>2</v>
      </c>
      <c r="B21" s="69" t="s">
        <v>22</v>
      </c>
      <c r="C21" s="70">
        <f t="shared" si="3"/>
        <v>585870</v>
      </c>
      <c r="D21" s="71">
        <f t="shared" si="3"/>
        <v>689930</v>
      </c>
      <c r="E21" s="54">
        <f t="shared" si="0"/>
        <v>117.7616194718965</v>
      </c>
      <c r="F21" s="75"/>
      <c r="G21" s="71">
        <v>585870</v>
      </c>
      <c r="H21" s="71">
        <v>689930</v>
      </c>
      <c r="I21" s="57">
        <f t="shared" si="1"/>
        <v>117.7616194718965</v>
      </c>
      <c r="J21" s="74"/>
      <c r="K21" s="71"/>
      <c r="L21" s="71"/>
      <c r="M21" s="57"/>
      <c r="N21" s="75"/>
    </row>
    <row r="22" spans="1:14" s="76" customFormat="1" ht="14.25" customHeight="1">
      <c r="A22" s="68">
        <v>3</v>
      </c>
      <c r="B22" s="69" t="s">
        <v>23</v>
      </c>
      <c r="C22" s="70">
        <f t="shared" si="3"/>
        <v>260</v>
      </c>
      <c r="D22" s="71">
        <f t="shared" si="3"/>
        <v>262</v>
      </c>
      <c r="E22" s="54">
        <f t="shared" si="0"/>
        <v>100.76923076923077</v>
      </c>
      <c r="F22" s="74"/>
      <c r="G22" s="71">
        <v>260</v>
      </c>
      <c r="H22" s="71">
        <v>262</v>
      </c>
      <c r="I22" s="57">
        <f t="shared" si="1"/>
        <v>100.76923076923077</v>
      </c>
      <c r="J22" s="74"/>
      <c r="K22" s="71"/>
      <c r="L22" s="71"/>
      <c r="M22" s="57"/>
      <c r="N22" s="75"/>
    </row>
    <row r="23" spans="1:14" s="76" customFormat="1" ht="14.25" customHeight="1">
      <c r="A23" s="77">
        <v>4</v>
      </c>
      <c r="B23" s="69" t="s">
        <v>24</v>
      </c>
      <c r="C23" s="70">
        <f t="shared" si="3"/>
        <v>678600</v>
      </c>
      <c r="D23" s="71">
        <f t="shared" si="3"/>
        <v>749100</v>
      </c>
      <c r="E23" s="54">
        <f t="shared" si="0"/>
        <v>110.38903625110521</v>
      </c>
      <c r="F23" s="74"/>
      <c r="G23" s="71">
        <v>678600</v>
      </c>
      <c r="H23" s="71">
        <v>749100</v>
      </c>
      <c r="I23" s="57">
        <f t="shared" si="1"/>
        <v>110.38903625110521</v>
      </c>
      <c r="J23" s="74"/>
      <c r="K23" s="71"/>
      <c r="L23" s="71"/>
      <c r="M23" s="57"/>
      <c r="N23" s="75"/>
    </row>
    <row r="24" spans="1:14" s="76" customFormat="1" ht="14.25" customHeight="1" thickBot="1">
      <c r="A24" s="68">
        <v>5</v>
      </c>
      <c r="B24" s="69" t="s">
        <v>25</v>
      </c>
      <c r="C24" s="70">
        <f t="shared" si="3"/>
        <v>200000</v>
      </c>
      <c r="D24" s="71">
        <f t="shared" si="3"/>
        <v>200000</v>
      </c>
      <c r="E24" s="54">
        <f t="shared" si="0"/>
        <v>100</v>
      </c>
      <c r="F24" s="74"/>
      <c r="G24" s="71">
        <v>200000</v>
      </c>
      <c r="H24" s="71">
        <v>200000</v>
      </c>
      <c r="I24" s="57">
        <f t="shared" si="1"/>
        <v>100</v>
      </c>
      <c r="J24" s="74"/>
      <c r="K24" s="71"/>
      <c r="L24" s="71"/>
      <c r="M24" s="57"/>
      <c r="N24" s="75"/>
    </row>
    <row r="25" spans="1:14" s="49" customFormat="1" ht="33" customHeight="1" thickBot="1" thickTop="1">
      <c r="A25" s="64" t="s">
        <v>27</v>
      </c>
      <c r="B25" s="78" t="s">
        <v>28</v>
      </c>
      <c r="C25" s="79">
        <f>SUM(C26:C29)</f>
        <v>7710000</v>
      </c>
      <c r="D25" s="43">
        <f>SUM(D26:D29)</f>
        <v>7710000</v>
      </c>
      <c r="E25" s="44">
        <f t="shared" si="0"/>
        <v>100</v>
      </c>
      <c r="F25" s="45">
        <f>D25/$D$96*100</f>
        <v>2.193392260442726</v>
      </c>
      <c r="G25" s="43">
        <f>SUM(G26:G29)</f>
        <v>7710000</v>
      </c>
      <c r="H25" s="43">
        <f>SUM(H26:H29)</f>
        <v>7710000</v>
      </c>
      <c r="I25" s="80">
        <f t="shared" si="1"/>
        <v>100</v>
      </c>
      <c r="J25" s="47">
        <f>H25/$D$96*100</f>
        <v>2.193392260442726</v>
      </c>
      <c r="K25" s="43"/>
      <c r="L25" s="43"/>
      <c r="M25" s="46"/>
      <c r="N25" s="81"/>
    </row>
    <row r="26" spans="1:14" s="76" customFormat="1" ht="13.5" customHeight="1" thickTop="1">
      <c r="A26" s="77">
        <v>1</v>
      </c>
      <c r="B26" s="69" t="s">
        <v>29</v>
      </c>
      <c r="C26" s="70">
        <f aca="true" t="shared" si="4" ref="C26:D41">G26+K26</f>
        <v>460000</v>
      </c>
      <c r="D26" s="71">
        <f t="shared" si="4"/>
        <v>460000</v>
      </c>
      <c r="E26" s="54">
        <f t="shared" si="0"/>
        <v>100</v>
      </c>
      <c r="F26" s="74"/>
      <c r="G26" s="71">
        <v>460000</v>
      </c>
      <c r="H26" s="71">
        <v>460000</v>
      </c>
      <c r="I26" s="82">
        <f t="shared" si="1"/>
        <v>100</v>
      </c>
      <c r="J26" s="75"/>
      <c r="K26" s="71"/>
      <c r="L26" s="71"/>
      <c r="M26" s="57"/>
      <c r="N26" s="75"/>
    </row>
    <row r="27" spans="1:14" s="76" customFormat="1" ht="13.5" customHeight="1">
      <c r="A27" s="77">
        <v>2</v>
      </c>
      <c r="B27" s="69" t="s">
        <v>30</v>
      </c>
      <c r="C27" s="70">
        <f t="shared" si="4"/>
        <v>450000</v>
      </c>
      <c r="D27" s="71">
        <f t="shared" si="4"/>
        <v>450000</v>
      </c>
      <c r="E27" s="54">
        <f t="shared" si="0"/>
        <v>100</v>
      </c>
      <c r="F27" s="74"/>
      <c r="G27" s="71">
        <v>450000</v>
      </c>
      <c r="H27" s="71">
        <v>450000</v>
      </c>
      <c r="I27" s="82">
        <f t="shared" si="1"/>
        <v>100</v>
      </c>
      <c r="J27" s="75"/>
      <c r="K27" s="71"/>
      <c r="L27" s="71"/>
      <c r="M27" s="57"/>
      <c r="N27" s="75"/>
    </row>
    <row r="28" spans="1:14" s="76" customFormat="1" ht="13.5" customHeight="1">
      <c r="A28" s="77">
        <v>3</v>
      </c>
      <c r="B28" s="69" t="s">
        <v>31</v>
      </c>
      <c r="C28" s="70">
        <f t="shared" si="4"/>
        <v>400000</v>
      </c>
      <c r="D28" s="71">
        <f t="shared" si="4"/>
        <v>400000</v>
      </c>
      <c r="E28" s="54">
        <f t="shared" si="0"/>
        <v>100</v>
      </c>
      <c r="F28" s="74"/>
      <c r="G28" s="71">
        <v>400000</v>
      </c>
      <c r="H28" s="71">
        <v>400000</v>
      </c>
      <c r="I28" s="82">
        <f t="shared" si="1"/>
        <v>100</v>
      </c>
      <c r="J28" s="75"/>
      <c r="K28" s="71"/>
      <c r="L28" s="71"/>
      <c r="M28" s="57"/>
      <c r="N28" s="75"/>
    </row>
    <row r="29" spans="1:14" s="76" customFormat="1" ht="20.25" customHeight="1">
      <c r="A29" s="83">
        <v>4</v>
      </c>
      <c r="B29" s="84" t="s">
        <v>32</v>
      </c>
      <c r="C29" s="85">
        <f t="shared" si="4"/>
        <v>6400000</v>
      </c>
      <c r="D29" s="86">
        <f t="shared" si="4"/>
        <v>6400000</v>
      </c>
      <c r="E29" s="87">
        <f t="shared" si="0"/>
        <v>100</v>
      </c>
      <c r="F29" s="88"/>
      <c r="G29" s="86">
        <v>6400000</v>
      </c>
      <c r="H29" s="86">
        <v>6400000</v>
      </c>
      <c r="I29" s="89">
        <f t="shared" si="1"/>
        <v>100</v>
      </c>
      <c r="J29" s="90"/>
      <c r="K29" s="86"/>
      <c r="L29" s="86"/>
      <c r="M29" s="91"/>
      <c r="N29" s="90"/>
    </row>
    <row r="30" spans="1:14" s="100" customFormat="1" ht="23.25" customHeight="1" thickBot="1">
      <c r="A30" s="92" t="s">
        <v>33</v>
      </c>
      <c r="B30" s="93" t="s">
        <v>34</v>
      </c>
      <c r="C30" s="94">
        <f>C33+C34+C35+C40+C41+C42+C43</f>
        <v>22402000</v>
      </c>
      <c r="D30" s="94">
        <f>D33+D34+D35+D40+D41+D42+D43</f>
        <v>27065000</v>
      </c>
      <c r="E30" s="95">
        <f t="shared" si="0"/>
        <v>120.81510579412553</v>
      </c>
      <c r="F30" s="96">
        <f>D30/$D$96*100</f>
        <v>7.699631845510035</v>
      </c>
      <c r="G30" s="94">
        <f>G33+G34+G35+G40+G41+G42+G43</f>
        <v>22402000</v>
      </c>
      <c r="H30" s="94">
        <f>H33+H34+H35+H40+H41+H42+H43</f>
        <v>27065000</v>
      </c>
      <c r="I30" s="97">
        <f t="shared" si="1"/>
        <v>120.81510579412553</v>
      </c>
      <c r="J30" s="96">
        <f>H30/$D$96*100</f>
        <v>7.699631845510035</v>
      </c>
      <c r="K30" s="94"/>
      <c r="L30" s="94"/>
      <c r="M30" s="98"/>
      <c r="N30" s="99"/>
    </row>
    <row r="31" spans="1:14" s="106" customFormat="1" ht="12.75" customHeight="1" thickTop="1">
      <c r="A31" s="101"/>
      <c r="B31" s="51" t="s">
        <v>17</v>
      </c>
      <c r="C31" s="102">
        <f>C30-C32</f>
        <v>7602000</v>
      </c>
      <c r="D31" s="102">
        <f>D30-D32</f>
        <v>7065000</v>
      </c>
      <c r="E31" s="61">
        <f t="shared" si="0"/>
        <v>92.93606945540647</v>
      </c>
      <c r="F31" s="55"/>
      <c r="G31" s="103">
        <f>G30-G32</f>
        <v>7602000</v>
      </c>
      <c r="H31" s="103">
        <f>H30-H32</f>
        <v>7065000</v>
      </c>
      <c r="I31" s="104">
        <f>H31/G31*100</f>
        <v>92.93606945540647</v>
      </c>
      <c r="J31" s="59"/>
      <c r="K31" s="103"/>
      <c r="L31" s="103"/>
      <c r="M31" s="105"/>
      <c r="N31" s="59"/>
    </row>
    <row r="32" spans="1:14" s="106" customFormat="1" ht="10.5" customHeight="1">
      <c r="A32" s="101"/>
      <c r="B32" s="51" t="s">
        <v>35</v>
      </c>
      <c r="C32" s="102">
        <f>C35+C40</f>
        <v>14800000</v>
      </c>
      <c r="D32" s="102">
        <f>D35+D40</f>
        <v>20000000</v>
      </c>
      <c r="E32" s="61">
        <f t="shared" si="0"/>
        <v>135.13513513513513</v>
      </c>
      <c r="F32" s="55"/>
      <c r="G32" s="103">
        <f>G35+G40</f>
        <v>14800000</v>
      </c>
      <c r="H32" s="103">
        <f>H35+H40</f>
        <v>20000000</v>
      </c>
      <c r="I32" s="62">
        <f>H32/G32*100</f>
        <v>135.13513513513513</v>
      </c>
      <c r="J32" s="59"/>
      <c r="K32" s="103"/>
      <c r="L32" s="103"/>
      <c r="M32" s="105"/>
      <c r="N32" s="59"/>
    </row>
    <row r="33" spans="1:14" s="115" customFormat="1" ht="21" customHeight="1">
      <c r="A33" s="107">
        <v>1</v>
      </c>
      <c r="B33" s="108" t="s">
        <v>36</v>
      </c>
      <c r="C33" s="109">
        <f t="shared" si="4"/>
        <v>5636000</v>
      </c>
      <c r="D33" s="110">
        <f t="shared" si="4"/>
        <v>5500000</v>
      </c>
      <c r="E33" s="111">
        <f t="shared" si="0"/>
        <v>97.58694109297375</v>
      </c>
      <c r="F33" s="112"/>
      <c r="G33" s="110">
        <v>5636000</v>
      </c>
      <c r="H33" s="110">
        <v>5500000</v>
      </c>
      <c r="I33" s="113">
        <f t="shared" si="1"/>
        <v>97.58694109297375</v>
      </c>
      <c r="J33" s="112"/>
      <c r="K33" s="110"/>
      <c r="L33" s="110"/>
      <c r="M33" s="113"/>
      <c r="N33" s="114"/>
    </row>
    <row r="34" spans="1:14" s="118" customFormat="1" ht="13.5" customHeight="1">
      <c r="A34" s="116">
        <v>2</v>
      </c>
      <c r="B34" s="108" t="s">
        <v>37</v>
      </c>
      <c r="C34" s="109">
        <f t="shared" si="4"/>
        <v>750000</v>
      </c>
      <c r="D34" s="110">
        <f t="shared" si="4"/>
        <v>850000</v>
      </c>
      <c r="E34" s="111">
        <f t="shared" si="0"/>
        <v>113.33333333333333</v>
      </c>
      <c r="F34" s="112"/>
      <c r="G34" s="110">
        <v>750000</v>
      </c>
      <c r="H34" s="110">
        <v>850000</v>
      </c>
      <c r="I34" s="117">
        <f t="shared" si="1"/>
        <v>113.33333333333333</v>
      </c>
      <c r="J34" s="114"/>
      <c r="K34" s="110"/>
      <c r="L34" s="110"/>
      <c r="M34" s="113"/>
      <c r="N34" s="114"/>
    </row>
    <row r="35" spans="1:14" s="129" customFormat="1" ht="14.25" customHeight="1">
      <c r="A35" s="119">
        <v>3</v>
      </c>
      <c r="B35" s="120" t="s">
        <v>38</v>
      </c>
      <c r="C35" s="121">
        <f>G35+K35</f>
        <v>13700000</v>
      </c>
      <c r="D35" s="122">
        <f>H35+L35</f>
        <v>19100000</v>
      </c>
      <c r="E35" s="123">
        <f>D35/C35*100</f>
        <v>139.4160583941606</v>
      </c>
      <c r="F35" s="124"/>
      <c r="G35" s="125">
        <f>SUM(G36:G39)</f>
        <v>13700000</v>
      </c>
      <c r="H35" s="125">
        <f>SUM(H36:H39)</f>
        <v>19100000</v>
      </c>
      <c r="I35" s="126">
        <f>H35/G35*100</f>
        <v>139.4160583941606</v>
      </c>
      <c r="J35" s="127"/>
      <c r="K35" s="125"/>
      <c r="L35" s="125"/>
      <c r="M35" s="128"/>
      <c r="N35" s="127"/>
    </row>
    <row r="36" spans="1:14" s="132" customFormat="1" ht="11.25" customHeight="1">
      <c r="A36" s="77"/>
      <c r="B36" s="69" t="s">
        <v>39</v>
      </c>
      <c r="C36" s="70">
        <f t="shared" si="4"/>
        <v>1200000</v>
      </c>
      <c r="D36" s="71">
        <f t="shared" si="4"/>
        <v>2500000</v>
      </c>
      <c r="E36" s="54">
        <f t="shared" si="0"/>
        <v>208.33333333333334</v>
      </c>
      <c r="F36" s="74"/>
      <c r="G36" s="130">
        <v>1200000</v>
      </c>
      <c r="H36" s="130">
        <v>2500000</v>
      </c>
      <c r="I36" s="82">
        <f t="shared" si="1"/>
        <v>208.33333333333334</v>
      </c>
      <c r="J36" s="75"/>
      <c r="K36" s="130"/>
      <c r="L36" s="130"/>
      <c r="M36" s="131"/>
      <c r="N36" s="75"/>
    </row>
    <row r="37" spans="1:14" s="132" customFormat="1" ht="12" customHeight="1">
      <c r="A37" s="77"/>
      <c r="B37" s="69" t="s">
        <v>40</v>
      </c>
      <c r="C37" s="70">
        <f t="shared" si="4"/>
        <v>3500000</v>
      </c>
      <c r="D37" s="71">
        <f t="shared" si="4"/>
        <v>2800000</v>
      </c>
      <c r="E37" s="54">
        <f t="shared" si="0"/>
        <v>80</v>
      </c>
      <c r="F37" s="74"/>
      <c r="G37" s="130">
        <v>3500000</v>
      </c>
      <c r="H37" s="130">
        <v>2800000</v>
      </c>
      <c r="I37" s="82">
        <f t="shared" si="1"/>
        <v>80</v>
      </c>
      <c r="J37" s="75"/>
      <c r="K37" s="130"/>
      <c r="L37" s="130"/>
      <c r="M37" s="131"/>
      <c r="N37" s="75"/>
    </row>
    <row r="38" spans="1:14" s="132" customFormat="1" ht="12" customHeight="1">
      <c r="A38" s="77"/>
      <c r="B38" s="69" t="s">
        <v>41</v>
      </c>
      <c r="C38" s="70">
        <f t="shared" si="4"/>
        <v>500000</v>
      </c>
      <c r="D38" s="71">
        <f t="shared" si="4"/>
        <v>800000</v>
      </c>
      <c r="E38" s="54">
        <f t="shared" si="0"/>
        <v>160</v>
      </c>
      <c r="F38" s="74"/>
      <c r="G38" s="130">
        <v>500000</v>
      </c>
      <c r="H38" s="130">
        <v>800000</v>
      </c>
      <c r="I38" s="82">
        <f t="shared" si="1"/>
        <v>160</v>
      </c>
      <c r="J38" s="75"/>
      <c r="K38" s="130"/>
      <c r="L38" s="130"/>
      <c r="M38" s="131"/>
      <c r="N38" s="75"/>
    </row>
    <row r="39" spans="1:14" s="132" customFormat="1" ht="12.75" customHeight="1">
      <c r="A39" s="77"/>
      <c r="B39" s="69" t="s">
        <v>42</v>
      </c>
      <c r="C39" s="70">
        <f t="shared" si="4"/>
        <v>8500000</v>
      </c>
      <c r="D39" s="71">
        <f t="shared" si="4"/>
        <v>13000000</v>
      </c>
      <c r="E39" s="54">
        <f t="shared" si="0"/>
        <v>152.94117647058823</v>
      </c>
      <c r="F39" s="74"/>
      <c r="G39" s="130">
        <v>8500000</v>
      </c>
      <c r="H39" s="130">
        <v>13000000</v>
      </c>
      <c r="I39" s="82">
        <f t="shared" si="1"/>
        <v>152.94117647058823</v>
      </c>
      <c r="J39" s="75"/>
      <c r="K39" s="130"/>
      <c r="L39" s="130"/>
      <c r="M39" s="57"/>
      <c r="N39" s="75"/>
    </row>
    <row r="40" spans="1:14" s="137" customFormat="1" ht="27" customHeight="1">
      <c r="A40" s="133">
        <v>4</v>
      </c>
      <c r="B40" s="134" t="s">
        <v>43</v>
      </c>
      <c r="C40" s="109">
        <f t="shared" si="4"/>
        <v>1100000</v>
      </c>
      <c r="D40" s="110">
        <f t="shared" si="4"/>
        <v>900000</v>
      </c>
      <c r="E40" s="111">
        <f t="shared" si="0"/>
        <v>81.81818181818183</v>
      </c>
      <c r="F40" s="112"/>
      <c r="G40" s="135">
        <v>1100000</v>
      </c>
      <c r="H40" s="135">
        <v>900000</v>
      </c>
      <c r="I40" s="117">
        <f t="shared" si="1"/>
        <v>81.81818181818183</v>
      </c>
      <c r="J40" s="114"/>
      <c r="K40" s="135"/>
      <c r="L40" s="135"/>
      <c r="M40" s="136"/>
      <c r="N40" s="114"/>
    </row>
    <row r="41" spans="1:14" s="137" customFormat="1" ht="16.5" customHeight="1">
      <c r="A41" s="133">
        <v>5</v>
      </c>
      <c r="B41" s="134" t="s">
        <v>44</v>
      </c>
      <c r="C41" s="109">
        <f t="shared" si="4"/>
        <v>120000</v>
      </c>
      <c r="D41" s="110">
        <f t="shared" si="4"/>
        <v>120000</v>
      </c>
      <c r="E41" s="111">
        <f t="shared" si="0"/>
        <v>100</v>
      </c>
      <c r="F41" s="112"/>
      <c r="G41" s="135">
        <v>120000</v>
      </c>
      <c r="H41" s="135">
        <v>120000</v>
      </c>
      <c r="I41" s="117">
        <f t="shared" si="1"/>
        <v>100</v>
      </c>
      <c r="J41" s="114"/>
      <c r="K41" s="135"/>
      <c r="L41" s="135"/>
      <c r="M41" s="136"/>
      <c r="N41" s="114"/>
    </row>
    <row r="42" spans="1:14" s="137" customFormat="1" ht="25.5" customHeight="1">
      <c r="A42" s="133">
        <v>6</v>
      </c>
      <c r="B42" s="134" t="s">
        <v>45</v>
      </c>
      <c r="C42" s="109">
        <f>G42+K42</f>
        <v>640000</v>
      </c>
      <c r="D42" s="110">
        <f>H42+L42</f>
        <v>245000</v>
      </c>
      <c r="E42" s="111">
        <f>D42/C42*100</f>
        <v>38.28125</v>
      </c>
      <c r="F42" s="112"/>
      <c r="G42" s="135">
        <v>640000</v>
      </c>
      <c r="H42" s="135">
        <v>245000</v>
      </c>
      <c r="I42" s="117">
        <f>H42/G42*100</f>
        <v>38.28125</v>
      </c>
      <c r="J42" s="114"/>
      <c r="K42" s="135"/>
      <c r="L42" s="135"/>
      <c r="M42" s="136"/>
      <c r="N42" s="114"/>
    </row>
    <row r="43" spans="1:14" s="137" customFormat="1" ht="21" customHeight="1" thickBot="1">
      <c r="A43" s="133">
        <v>7</v>
      </c>
      <c r="B43" s="134" t="s">
        <v>46</v>
      </c>
      <c r="C43" s="109">
        <f>G43+K43</f>
        <v>456000</v>
      </c>
      <c r="D43" s="110">
        <f>H43+L43</f>
        <v>350000</v>
      </c>
      <c r="E43" s="111">
        <f>D43/C43*100</f>
        <v>76.75438596491229</v>
      </c>
      <c r="F43" s="112"/>
      <c r="G43" s="135">
        <v>456000</v>
      </c>
      <c r="H43" s="135">
        <v>350000</v>
      </c>
      <c r="I43" s="117">
        <f>H43/G43*100</f>
        <v>76.75438596491229</v>
      </c>
      <c r="J43" s="114"/>
      <c r="K43" s="135"/>
      <c r="L43" s="135"/>
      <c r="M43" s="136"/>
      <c r="N43" s="114"/>
    </row>
    <row r="44" spans="1:14" s="49" customFormat="1" ht="25.5" customHeight="1" thickBot="1" thickTop="1">
      <c r="A44" s="138" t="s">
        <v>47</v>
      </c>
      <c r="B44" s="139" t="s">
        <v>48</v>
      </c>
      <c r="C44" s="79">
        <f>SUM(C45:C46)</f>
        <v>93897321</v>
      </c>
      <c r="D44" s="43">
        <f>SUM(D45:D46)</f>
        <v>111185007</v>
      </c>
      <c r="E44" s="44">
        <f aca="true" t="shared" si="5" ref="E44:E69">D44/C44*100</f>
        <v>118.411266493961</v>
      </c>
      <c r="F44" s="45">
        <f>D44/$D$96*100</f>
        <v>31.630652896377466</v>
      </c>
      <c r="G44" s="140">
        <f>SUM(G45:G46)</f>
        <v>74110628</v>
      </c>
      <c r="H44" s="140">
        <f>SUM(H45:H46)</f>
        <v>87455543</v>
      </c>
      <c r="I44" s="141">
        <f>H44/G44*100</f>
        <v>118.00674931536135</v>
      </c>
      <c r="J44" s="47">
        <f>H44/$D$96*100</f>
        <v>24.879936595203112</v>
      </c>
      <c r="K44" s="43">
        <f>SUM(K45:K46)</f>
        <v>19786693</v>
      </c>
      <c r="L44" s="43">
        <f>SUM(L45:L46)</f>
        <v>23729464</v>
      </c>
      <c r="M44" s="142">
        <f>L44/K44*100</f>
        <v>119.9263767826185</v>
      </c>
      <c r="N44" s="48">
        <v>6.7</v>
      </c>
    </row>
    <row r="45" spans="1:14" s="143" customFormat="1" ht="27" customHeight="1" thickTop="1">
      <c r="A45" s="77">
        <v>1</v>
      </c>
      <c r="B45" s="69" t="s">
        <v>49</v>
      </c>
      <c r="C45" s="70">
        <f>G45+K45</f>
        <v>87947321</v>
      </c>
      <c r="D45" s="71">
        <f>H45+L45</f>
        <v>106081007</v>
      </c>
      <c r="E45" s="54">
        <f t="shared" si="5"/>
        <v>120.61880429535768</v>
      </c>
      <c r="F45" s="74"/>
      <c r="G45" s="71">
        <v>68660628</v>
      </c>
      <c r="H45" s="71">
        <v>82931543</v>
      </c>
      <c r="I45" s="82">
        <f>H45/G45*100</f>
        <v>120.78471376638151</v>
      </c>
      <c r="J45" s="75"/>
      <c r="K45" s="71">
        <v>19286693</v>
      </c>
      <c r="L45" s="71">
        <v>23149464</v>
      </c>
      <c r="M45" s="54">
        <f>L45/K45*100</f>
        <v>120.0281665705987</v>
      </c>
      <c r="N45" s="75"/>
    </row>
    <row r="46" spans="1:14" s="143" customFormat="1" ht="28.5" customHeight="1" thickBot="1">
      <c r="A46" s="77">
        <v>2</v>
      </c>
      <c r="B46" s="69" t="s">
        <v>50</v>
      </c>
      <c r="C46" s="70">
        <f>G46+K46</f>
        <v>5950000</v>
      </c>
      <c r="D46" s="71">
        <f>H46+L46</f>
        <v>5104000</v>
      </c>
      <c r="E46" s="54">
        <f t="shared" si="5"/>
        <v>85.78151260504202</v>
      </c>
      <c r="F46" s="74"/>
      <c r="G46" s="71">
        <v>5450000</v>
      </c>
      <c r="H46" s="71">
        <f>3900000*116%</f>
        <v>4524000</v>
      </c>
      <c r="I46" s="82">
        <f>H46/G46*100</f>
        <v>83.0091743119266</v>
      </c>
      <c r="J46" s="75"/>
      <c r="K46" s="71">
        <v>500000</v>
      </c>
      <c r="L46" s="71">
        <f>K46*116%</f>
        <v>580000</v>
      </c>
      <c r="M46" s="57">
        <f>L46/K46*100</f>
        <v>115.99999999999999</v>
      </c>
      <c r="N46" s="75"/>
    </row>
    <row r="47" spans="1:14" s="147" customFormat="1" ht="21" customHeight="1" thickBot="1" thickTop="1">
      <c r="A47" s="138" t="s">
        <v>51</v>
      </c>
      <c r="B47" s="144" t="s">
        <v>52</v>
      </c>
      <c r="C47" s="145">
        <f>SUM(C50:C70)</f>
        <v>14653185</v>
      </c>
      <c r="D47" s="145">
        <f>SUM(D50:D70)</f>
        <v>13990115</v>
      </c>
      <c r="E47" s="44">
        <f t="shared" si="5"/>
        <v>95.47490869732417</v>
      </c>
      <c r="F47" s="45">
        <f>D47/$D$96*100</f>
        <v>3.9800012923091677</v>
      </c>
      <c r="G47" s="146">
        <f>SUM(G50:G70)</f>
        <v>10051832</v>
      </c>
      <c r="H47" s="146">
        <f>SUM(H50:H70)</f>
        <v>9836830</v>
      </c>
      <c r="I47" s="141">
        <f t="shared" si="1"/>
        <v>97.86106652001347</v>
      </c>
      <c r="J47" s="47">
        <f>H47/$D$96*100</f>
        <v>2.798447054382726</v>
      </c>
      <c r="K47" s="146">
        <f>SUM(K50:K70)</f>
        <v>4601353</v>
      </c>
      <c r="L47" s="146">
        <f>SUM(L50:L70)</f>
        <v>4153285</v>
      </c>
      <c r="M47" s="44">
        <f>L47/K47*100</f>
        <v>90.26225547137983</v>
      </c>
      <c r="N47" s="48">
        <f>L47/$D$96*100</f>
        <v>1.1815542379264417</v>
      </c>
    </row>
    <row r="48" spans="1:14" s="152" customFormat="1" ht="15" customHeight="1" thickTop="1">
      <c r="A48" s="148"/>
      <c r="B48" s="51" t="s">
        <v>53</v>
      </c>
      <c r="C48" s="52">
        <f>G48+K48</f>
        <v>14208176</v>
      </c>
      <c r="D48" s="53">
        <f>H48+L48</f>
        <v>13990115</v>
      </c>
      <c r="E48" s="61">
        <f t="shared" si="5"/>
        <v>98.46524282919918</v>
      </c>
      <c r="F48" s="55"/>
      <c r="G48" s="149">
        <f>G47-G49</f>
        <v>9745628</v>
      </c>
      <c r="H48" s="149">
        <f>H47-H49</f>
        <v>9836830</v>
      </c>
      <c r="I48" s="150">
        <f>H48/G48*100</f>
        <v>100.93582476162644</v>
      </c>
      <c r="J48" s="151"/>
      <c r="K48" s="149">
        <f>K47-K49</f>
        <v>4462548</v>
      </c>
      <c r="L48" s="149">
        <f>L47-L49</f>
        <v>4153285</v>
      </c>
      <c r="M48" s="61">
        <f>L48/K48*100</f>
        <v>93.06981123788472</v>
      </c>
      <c r="N48" s="151"/>
    </row>
    <row r="49" spans="1:14" s="152" customFormat="1" ht="11.25" customHeight="1">
      <c r="A49" s="148"/>
      <c r="B49" s="51" t="s">
        <v>54</v>
      </c>
      <c r="C49" s="52">
        <f>G49+K49</f>
        <v>445009</v>
      </c>
      <c r="D49" s="153"/>
      <c r="E49" s="154"/>
      <c r="F49" s="55"/>
      <c r="G49" s="149">
        <f>30000+1500+274704</f>
        <v>306204</v>
      </c>
      <c r="H49" s="149"/>
      <c r="I49" s="150"/>
      <c r="J49" s="151"/>
      <c r="K49" s="149">
        <f>134205+100+3000+1500</f>
        <v>138805</v>
      </c>
      <c r="L49" s="149"/>
      <c r="M49" s="154"/>
      <c r="N49" s="151"/>
    </row>
    <row r="50" spans="1:14" s="157" customFormat="1" ht="15.75" customHeight="1">
      <c r="A50" s="155">
        <v>1</v>
      </c>
      <c r="B50" s="156" t="s">
        <v>55</v>
      </c>
      <c r="C50" s="70">
        <f aca="true" t="shared" si="6" ref="C50:D65">G50+K50</f>
        <v>200000</v>
      </c>
      <c r="D50" s="71">
        <f t="shared" si="6"/>
        <v>250000</v>
      </c>
      <c r="E50" s="54">
        <f t="shared" si="5"/>
        <v>125</v>
      </c>
      <c r="F50" s="74"/>
      <c r="G50" s="71">
        <v>200000</v>
      </c>
      <c r="H50" s="71">
        <v>250000</v>
      </c>
      <c r="I50" s="82">
        <f t="shared" si="1"/>
        <v>125</v>
      </c>
      <c r="J50" s="75"/>
      <c r="K50" s="71"/>
      <c r="L50" s="71"/>
      <c r="M50" s="57"/>
      <c r="N50" s="75"/>
    </row>
    <row r="51" spans="1:14" s="157" customFormat="1" ht="17.25" customHeight="1">
      <c r="A51" s="155">
        <v>2</v>
      </c>
      <c r="B51" s="156" t="s">
        <v>56</v>
      </c>
      <c r="C51" s="70">
        <f t="shared" si="6"/>
        <v>321000</v>
      </c>
      <c r="D51" s="71">
        <f t="shared" si="6"/>
        <v>239000</v>
      </c>
      <c r="E51" s="54">
        <f t="shared" si="5"/>
        <v>74.45482866043614</v>
      </c>
      <c r="F51" s="74"/>
      <c r="G51" s="71">
        <v>301000</v>
      </c>
      <c r="H51" s="71">
        <v>224000</v>
      </c>
      <c r="I51" s="82">
        <f t="shared" si="1"/>
        <v>74.4186046511628</v>
      </c>
      <c r="J51" s="75"/>
      <c r="K51" s="71">
        <v>20000</v>
      </c>
      <c r="L51" s="71">
        <v>15000</v>
      </c>
      <c r="M51" s="57">
        <f>L51/K51*100</f>
        <v>75</v>
      </c>
      <c r="N51" s="75"/>
    </row>
    <row r="52" spans="1:14" s="157" customFormat="1" ht="16.5" customHeight="1">
      <c r="A52" s="155">
        <v>3</v>
      </c>
      <c r="B52" s="156" t="s">
        <v>57</v>
      </c>
      <c r="C52" s="70">
        <f t="shared" si="6"/>
        <v>161225</v>
      </c>
      <c r="D52" s="71">
        <f t="shared" si="6"/>
        <v>18030</v>
      </c>
      <c r="E52" s="54">
        <f t="shared" si="5"/>
        <v>11.183129167312762</v>
      </c>
      <c r="F52" s="74"/>
      <c r="G52" s="71">
        <v>25020</v>
      </c>
      <c r="H52" s="71">
        <v>14030</v>
      </c>
      <c r="I52" s="82">
        <f t="shared" si="1"/>
        <v>56.07513988808953</v>
      </c>
      <c r="J52" s="75"/>
      <c r="K52" s="71">
        <v>136205</v>
      </c>
      <c r="L52" s="71">
        <v>4000</v>
      </c>
      <c r="M52" s="57">
        <f>L52/K52*100</f>
        <v>2.93674975221174</v>
      </c>
      <c r="N52" s="75"/>
    </row>
    <row r="53" spans="1:14" s="157" customFormat="1" ht="18" customHeight="1">
      <c r="A53" s="158">
        <v>4</v>
      </c>
      <c r="B53" s="159" t="s">
        <v>58</v>
      </c>
      <c r="C53" s="85">
        <f t="shared" si="6"/>
        <v>1731038</v>
      </c>
      <c r="D53" s="86">
        <f t="shared" si="6"/>
        <v>1415300</v>
      </c>
      <c r="E53" s="87">
        <f t="shared" si="5"/>
        <v>81.76019243944963</v>
      </c>
      <c r="F53" s="88"/>
      <c r="G53" s="86">
        <v>826100</v>
      </c>
      <c r="H53" s="86">
        <v>688200</v>
      </c>
      <c r="I53" s="89">
        <f t="shared" si="1"/>
        <v>83.30710567727878</v>
      </c>
      <c r="J53" s="90"/>
      <c r="K53" s="86">
        <v>904938</v>
      </c>
      <c r="L53" s="86">
        <v>727100</v>
      </c>
      <c r="M53" s="91">
        <f>L53/K53*100</f>
        <v>80.348045943479</v>
      </c>
      <c r="N53" s="90"/>
    </row>
    <row r="54" spans="1:14" s="157" customFormat="1" ht="30" customHeight="1">
      <c r="A54" s="155">
        <v>5</v>
      </c>
      <c r="B54" s="156" t="s">
        <v>59</v>
      </c>
      <c r="C54" s="70">
        <f t="shared" si="6"/>
        <v>191000</v>
      </c>
      <c r="D54" s="71">
        <f t="shared" si="6"/>
        <v>134000</v>
      </c>
      <c r="E54" s="54">
        <f t="shared" si="5"/>
        <v>70.15706806282722</v>
      </c>
      <c r="F54" s="74"/>
      <c r="G54" s="71">
        <v>191000</v>
      </c>
      <c r="H54" s="71">
        <v>134000</v>
      </c>
      <c r="I54" s="82">
        <f t="shared" si="1"/>
        <v>70.15706806282722</v>
      </c>
      <c r="J54" s="75"/>
      <c r="K54" s="71"/>
      <c r="L54" s="71"/>
      <c r="M54" s="57"/>
      <c r="N54" s="75"/>
    </row>
    <row r="55" spans="1:14" s="157" customFormat="1" ht="26.25" customHeight="1">
      <c r="A55" s="155">
        <v>6</v>
      </c>
      <c r="B55" s="156" t="s">
        <v>60</v>
      </c>
      <c r="C55" s="70">
        <f>G55+K55</f>
        <v>78100</v>
      </c>
      <c r="D55" s="71">
        <f>H55+L55</f>
        <v>77900</v>
      </c>
      <c r="E55" s="54">
        <f>D55/C55*100</f>
        <v>99.74391805377721</v>
      </c>
      <c r="F55" s="74"/>
      <c r="G55" s="71">
        <v>78100</v>
      </c>
      <c r="H55" s="71">
        <v>77900</v>
      </c>
      <c r="I55" s="160">
        <f>H55/G55*100</f>
        <v>99.74391805377721</v>
      </c>
      <c r="J55" s="75"/>
      <c r="K55" s="71"/>
      <c r="L55" s="71"/>
      <c r="M55" s="57"/>
      <c r="N55" s="75"/>
    </row>
    <row r="56" spans="1:14" s="157" customFormat="1" ht="15.75" customHeight="1">
      <c r="A56" s="155">
        <v>7</v>
      </c>
      <c r="B56" s="156" t="s">
        <v>61</v>
      </c>
      <c r="C56" s="70">
        <f t="shared" si="6"/>
        <v>600000</v>
      </c>
      <c r="D56" s="71">
        <f t="shared" si="6"/>
        <v>650000</v>
      </c>
      <c r="E56" s="54">
        <f t="shared" si="5"/>
        <v>108.33333333333333</v>
      </c>
      <c r="F56" s="74"/>
      <c r="G56" s="71">
        <v>600000</v>
      </c>
      <c r="H56" s="71">
        <v>650000</v>
      </c>
      <c r="I56" s="82">
        <f t="shared" si="1"/>
        <v>108.33333333333333</v>
      </c>
      <c r="J56" s="75"/>
      <c r="K56" s="71"/>
      <c r="L56" s="71"/>
      <c r="M56" s="57"/>
      <c r="N56" s="75"/>
    </row>
    <row r="57" spans="1:14" s="157" customFormat="1" ht="25.5" customHeight="1">
      <c r="A57" s="155">
        <v>8</v>
      </c>
      <c r="B57" s="161" t="s">
        <v>62</v>
      </c>
      <c r="C57" s="70">
        <f t="shared" si="6"/>
        <v>786600</v>
      </c>
      <c r="D57" s="71">
        <f t="shared" si="6"/>
        <v>914000</v>
      </c>
      <c r="E57" s="54">
        <f t="shared" si="5"/>
        <v>116.19628782100177</v>
      </c>
      <c r="F57" s="74"/>
      <c r="G57" s="71">
        <v>766200</v>
      </c>
      <c r="H57" s="71">
        <v>872100</v>
      </c>
      <c r="I57" s="82">
        <f t="shared" si="1"/>
        <v>113.82145653876272</v>
      </c>
      <c r="J57" s="75"/>
      <c r="K57" s="71">
        <v>20400</v>
      </c>
      <c r="L57" s="71">
        <v>41900</v>
      </c>
      <c r="M57" s="57">
        <f>L57/K57*100</f>
        <v>205.39215686274508</v>
      </c>
      <c r="N57" s="75"/>
    </row>
    <row r="58" spans="1:14" s="157" customFormat="1" ht="15" customHeight="1">
      <c r="A58" s="155">
        <v>9</v>
      </c>
      <c r="B58" s="161" t="s">
        <v>63</v>
      </c>
      <c r="C58" s="70">
        <f>G58+K58</f>
        <v>10000</v>
      </c>
      <c r="D58" s="71">
        <f>H58+L58</f>
        <v>20000</v>
      </c>
      <c r="E58" s="54">
        <f t="shared" si="5"/>
        <v>200</v>
      </c>
      <c r="F58" s="74"/>
      <c r="G58" s="71">
        <v>10000</v>
      </c>
      <c r="H58" s="71">
        <v>20000</v>
      </c>
      <c r="I58" s="82">
        <f>H58/G58*100</f>
        <v>200</v>
      </c>
      <c r="J58" s="75"/>
      <c r="K58" s="71"/>
      <c r="L58" s="71"/>
      <c r="M58" s="57"/>
      <c r="N58" s="75"/>
    </row>
    <row r="59" spans="1:14" s="157" customFormat="1" ht="15" customHeight="1">
      <c r="A59" s="155">
        <v>10</v>
      </c>
      <c r="B59" s="161" t="s">
        <v>64</v>
      </c>
      <c r="C59" s="70">
        <f t="shared" si="6"/>
        <v>3100000</v>
      </c>
      <c r="D59" s="71">
        <f t="shared" si="6"/>
        <v>3100000</v>
      </c>
      <c r="E59" s="54">
        <f t="shared" si="5"/>
        <v>100</v>
      </c>
      <c r="F59" s="74"/>
      <c r="G59" s="71">
        <v>3100000</v>
      </c>
      <c r="H59" s="71">
        <v>3100000</v>
      </c>
      <c r="I59" s="82">
        <f t="shared" si="1"/>
        <v>100</v>
      </c>
      <c r="J59" s="75"/>
      <c r="K59" s="71"/>
      <c r="L59" s="71"/>
      <c r="M59" s="57"/>
      <c r="N59" s="75"/>
    </row>
    <row r="60" spans="1:14" s="157" customFormat="1" ht="15" customHeight="1">
      <c r="A60" s="155">
        <v>11</v>
      </c>
      <c r="B60" s="161" t="s">
        <v>65</v>
      </c>
      <c r="C60" s="70">
        <f t="shared" si="6"/>
        <v>1900</v>
      </c>
      <c r="D60" s="71">
        <f t="shared" si="6"/>
        <v>2000</v>
      </c>
      <c r="E60" s="54">
        <f t="shared" si="5"/>
        <v>105.26315789473684</v>
      </c>
      <c r="F60" s="74"/>
      <c r="G60" s="162"/>
      <c r="H60" s="162"/>
      <c r="I60" s="82"/>
      <c r="J60" s="75"/>
      <c r="K60" s="162">
        <v>1900</v>
      </c>
      <c r="L60" s="162">
        <v>2000</v>
      </c>
      <c r="M60" s="54">
        <f>L60/K60*100</f>
        <v>105.26315789473684</v>
      </c>
      <c r="N60" s="75"/>
    </row>
    <row r="61" spans="1:14" s="157" customFormat="1" ht="17.25" customHeight="1">
      <c r="A61" s="155">
        <v>12</v>
      </c>
      <c r="B61" s="161" t="s">
        <v>66</v>
      </c>
      <c r="C61" s="70">
        <f t="shared" si="6"/>
        <v>1800000</v>
      </c>
      <c r="D61" s="71">
        <f t="shared" si="6"/>
        <v>2000000</v>
      </c>
      <c r="E61" s="54">
        <f t="shared" si="5"/>
        <v>111.11111111111111</v>
      </c>
      <c r="F61" s="74"/>
      <c r="G61" s="162">
        <v>1800000</v>
      </c>
      <c r="H61" s="162">
        <v>2000000</v>
      </c>
      <c r="I61" s="82">
        <f t="shared" si="1"/>
        <v>111.11111111111111</v>
      </c>
      <c r="J61" s="75"/>
      <c r="K61" s="162"/>
      <c r="L61" s="162"/>
      <c r="M61" s="54"/>
      <c r="N61" s="75"/>
    </row>
    <row r="62" spans="1:14" s="157" customFormat="1" ht="36" customHeight="1">
      <c r="A62" s="155">
        <v>13</v>
      </c>
      <c r="B62" s="156" t="s">
        <v>67</v>
      </c>
      <c r="C62" s="70">
        <f t="shared" si="6"/>
        <v>156000</v>
      </c>
      <c r="D62" s="71">
        <f t="shared" si="6"/>
        <v>214000</v>
      </c>
      <c r="E62" s="54">
        <f t="shared" si="5"/>
        <v>137.17948717948718</v>
      </c>
      <c r="F62" s="74"/>
      <c r="G62" s="71">
        <v>106000</v>
      </c>
      <c r="H62" s="71">
        <v>184000</v>
      </c>
      <c r="I62" s="82">
        <f t="shared" si="1"/>
        <v>173.58490566037736</v>
      </c>
      <c r="J62" s="75"/>
      <c r="K62" s="71">
        <v>50000</v>
      </c>
      <c r="L62" s="71">
        <v>30000</v>
      </c>
      <c r="M62" s="54">
        <f>L62/K62*100</f>
        <v>60</v>
      </c>
      <c r="N62" s="75"/>
    </row>
    <row r="63" spans="1:14" s="157" customFormat="1" ht="16.5" customHeight="1">
      <c r="A63" s="155">
        <v>14</v>
      </c>
      <c r="B63" s="156" t="s">
        <v>68</v>
      </c>
      <c r="C63" s="70">
        <f t="shared" si="6"/>
        <v>1233000</v>
      </c>
      <c r="D63" s="71">
        <f t="shared" si="6"/>
        <v>1389000</v>
      </c>
      <c r="E63" s="54">
        <f t="shared" si="5"/>
        <v>112.65206812652069</v>
      </c>
      <c r="F63" s="74"/>
      <c r="G63" s="71">
        <v>1233000</v>
      </c>
      <c r="H63" s="71">
        <v>1389000</v>
      </c>
      <c r="I63" s="82">
        <f t="shared" si="1"/>
        <v>112.65206812652069</v>
      </c>
      <c r="J63" s="75"/>
      <c r="K63" s="71"/>
      <c r="L63" s="71"/>
      <c r="M63" s="57"/>
      <c r="N63" s="75"/>
    </row>
    <row r="64" spans="1:14" s="157" customFormat="1" ht="16.5" customHeight="1">
      <c r="A64" s="155">
        <v>15</v>
      </c>
      <c r="B64" s="161" t="s">
        <v>69</v>
      </c>
      <c r="C64" s="70">
        <f t="shared" si="6"/>
        <v>2300000</v>
      </c>
      <c r="D64" s="71">
        <f t="shared" si="6"/>
        <v>2400000</v>
      </c>
      <c r="E64" s="54">
        <f t="shared" si="5"/>
        <v>104.34782608695652</v>
      </c>
      <c r="F64" s="74"/>
      <c r="G64" s="71"/>
      <c r="H64" s="71"/>
      <c r="I64" s="82"/>
      <c r="J64" s="75"/>
      <c r="K64" s="71">
        <v>2300000</v>
      </c>
      <c r="L64" s="71">
        <v>2400000</v>
      </c>
      <c r="M64" s="54">
        <f aca="true" t="shared" si="7" ref="M64:M72">L64/K64*100</f>
        <v>104.34782608695652</v>
      </c>
      <c r="N64" s="75"/>
    </row>
    <row r="65" spans="1:14" s="157" customFormat="1" ht="17.25" customHeight="1">
      <c r="A65" s="155">
        <v>16</v>
      </c>
      <c r="B65" s="161" t="s">
        <v>70</v>
      </c>
      <c r="C65" s="70">
        <f t="shared" si="6"/>
        <v>67200</v>
      </c>
      <c r="D65" s="71">
        <f t="shared" si="6"/>
        <v>83285</v>
      </c>
      <c r="E65" s="54">
        <f t="shared" si="5"/>
        <v>123.93601190476191</v>
      </c>
      <c r="F65" s="74"/>
      <c r="G65" s="71"/>
      <c r="H65" s="71"/>
      <c r="I65" s="82"/>
      <c r="J65" s="75"/>
      <c r="K65" s="71">
        <v>67200</v>
      </c>
      <c r="L65" s="71">
        <v>83285</v>
      </c>
      <c r="M65" s="54">
        <f t="shared" si="7"/>
        <v>123.93601190476191</v>
      </c>
      <c r="N65" s="75"/>
    </row>
    <row r="66" spans="1:14" s="163" customFormat="1" ht="17.25" customHeight="1">
      <c r="A66" s="155">
        <v>17</v>
      </c>
      <c r="B66" s="69" t="s">
        <v>71</v>
      </c>
      <c r="C66" s="70">
        <f aca="true" t="shared" si="8" ref="C66:D71">G66+K66</f>
        <v>800000</v>
      </c>
      <c r="D66" s="71">
        <f t="shared" si="8"/>
        <v>850000</v>
      </c>
      <c r="E66" s="54">
        <f t="shared" si="5"/>
        <v>106.25</v>
      </c>
      <c r="F66" s="74"/>
      <c r="G66" s="130"/>
      <c r="H66" s="130"/>
      <c r="I66" s="82"/>
      <c r="J66" s="75"/>
      <c r="K66" s="130">
        <v>800000</v>
      </c>
      <c r="L66" s="130">
        <v>850000</v>
      </c>
      <c r="M66" s="54">
        <f t="shared" si="7"/>
        <v>106.25</v>
      </c>
      <c r="N66" s="75"/>
    </row>
    <row r="67" spans="1:14" s="163" customFormat="1" ht="16.5" customHeight="1">
      <c r="A67" s="155">
        <v>18</v>
      </c>
      <c r="B67" s="69" t="s">
        <v>72</v>
      </c>
      <c r="C67" s="70">
        <f t="shared" si="8"/>
        <v>25500</v>
      </c>
      <c r="D67" s="71">
        <f t="shared" si="8"/>
        <v>8000</v>
      </c>
      <c r="E67" s="54">
        <f t="shared" si="5"/>
        <v>31.372549019607842</v>
      </c>
      <c r="F67" s="74"/>
      <c r="G67" s="130">
        <v>25500</v>
      </c>
      <c r="H67" s="130">
        <v>8000</v>
      </c>
      <c r="I67" s="82">
        <f t="shared" si="1"/>
        <v>31.372549019607842</v>
      </c>
      <c r="J67" s="75"/>
      <c r="K67" s="130"/>
      <c r="L67" s="130"/>
      <c r="M67" s="54"/>
      <c r="N67" s="75"/>
    </row>
    <row r="68" spans="1:14" s="157" customFormat="1" ht="21.75" customHeight="1">
      <c r="A68" s="155">
        <v>19</v>
      </c>
      <c r="B68" s="156" t="s">
        <v>73</v>
      </c>
      <c r="C68" s="70"/>
      <c r="D68" s="71">
        <f t="shared" si="8"/>
        <v>30000</v>
      </c>
      <c r="E68" s="54"/>
      <c r="F68" s="74"/>
      <c r="G68" s="71"/>
      <c r="H68" s="71">
        <v>30000</v>
      </c>
      <c r="I68" s="82"/>
      <c r="J68" s="75"/>
      <c r="K68" s="71"/>
      <c r="L68" s="71"/>
      <c r="M68" s="57"/>
      <c r="N68" s="75"/>
    </row>
    <row r="69" spans="1:14" s="157" customFormat="1" ht="18.75" customHeight="1">
      <c r="A69" s="155">
        <v>20</v>
      </c>
      <c r="B69" s="156" t="s">
        <v>74</v>
      </c>
      <c r="C69" s="70">
        <f>G69+K69</f>
        <v>221400</v>
      </c>
      <c r="D69" s="71">
        <f t="shared" si="8"/>
        <v>195600</v>
      </c>
      <c r="E69" s="54">
        <f t="shared" si="5"/>
        <v>88.34688346883469</v>
      </c>
      <c r="F69" s="74"/>
      <c r="G69" s="71">
        <v>221400</v>
      </c>
      <c r="H69" s="71">
        <v>195600</v>
      </c>
      <c r="I69" s="82">
        <f t="shared" si="1"/>
        <v>88.34688346883469</v>
      </c>
      <c r="J69" s="75"/>
      <c r="K69" s="71"/>
      <c r="L69" s="71"/>
      <c r="M69" s="57"/>
      <c r="N69" s="75"/>
    </row>
    <row r="70" spans="1:14" s="157" customFormat="1" ht="37.5" customHeight="1" thickBot="1">
      <c r="A70" s="155">
        <v>21</v>
      </c>
      <c r="B70" s="156" t="s">
        <v>75</v>
      </c>
      <c r="C70" s="70">
        <f t="shared" si="8"/>
        <v>869222</v>
      </c>
      <c r="D70" s="71">
        <f t="shared" si="8"/>
        <v>0</v>
      </c>
      <c r="E70" s="54"/>
      <c r="F70" s="74"/>
      <c r="G70" s="71">
        <f>568512</f>
        <v>568512</v>
      </c>
      <c r="H70" s="71"/>
      <c r="I70" s="82"/>
      <c r="J70" s="75"/>
      <c r="K70" s="71">
        <v>300710</v>
      </c>
      <c r="L70" s="71"/>
      <c r="M70" s="57"/>
      <c r="N70" s="75"/>
    </row>
    <row r="71" spans="1:14" s="49" customFormat="1" ht="24" customHeight="1" thickBot="1" thickTop="1">
      <c r="A71" s="64" t="s">
        <v>76</v>
      </c>
      <c r="B71" s="164" t="s">
        <v>77</v>
      </c>
      <c r="C71" s="79">
        <f>SUM(C72:C74)</f>
        <v>90954785</v>
      </c>
      <c r="D71" s="43">
        <f>H71+L71</f>
        <v>99676339</v>
      </c>
      <c r="E71" s="44">
        <f>D71/C71*100</f>
        <v>109.58888968843145</v>
      </c>
      <c r="F71" s="47">
        <f>D71/$D$96*100</f>
        <v>28.35659020906166</v>
      </c>
      <c r="G71" s="43">
        <f>SUM(G72:G74)</f>
        <v>38418802</v>
      </c>
      <c r="H71" s="43">
        <f>SUM(H72:H74)</f>
        <v>40817765</v>
      </c>
      <c r="I71" s="141">
        <f t="shared" si="1"/>
        <v>106.24424207709549</v>
      </c>
      <c r="J71" s="47">
        <f>H71/$D$96*100</f>
        <v>11.612110225625157</v>
      </c>
      <c r="K71" s="43">
        <f>SUM(K72:K74)</f>
        <v>52535983</v>
      </c>
      <c r="L71" s="43">
        <f>SUM(L72:L74)</f>
        <v>58858574</v>
      </c>
      <c r="M71" s="142">
        <f t="shared" si="7"/>
        <v>112.03478195125804</v>
      </c>
      <c r="N71" s="48">
        <v>16.8</v>
      </c>
    </row>
    <row r="72" spans="1:14" s="157" customFormat="1" ht="14.25" customHeight="1" thickTop="1">
      <c r="A72" s="155"/>
      <c r="B72" s="161" t="s">
        <v>78</v>
      </c>
      <c r="C72" s="70">
        <f aca="true" t="shared" si="9" ref="C72:D87">G72+K72</f>
        <v>84266606</v>
      </c>
      <c r="D72" s="71">
        <f t="shared" si="9"/>
        <v>92183401</v>
      </c>
      <c r="E72" s="54">
        <f>D72/C72*100</f>
        <v>109.39493753907688</v>
      </c>
      <c r="F72" s="74"/>
      <c r="G72" s="165">
        <v>37840365</v>
      </c>
      <c r="H72" s="165">
        <v>40421548</v>
      </c>
      <c r="I72" s="57">
        <f>H72/G72*100</f>
        <v>106.82124234266767</v>
      </c>
      <c r="J72" s="74"/>
      <c r="K72" s="165">
        <v>46426241</v>
      </c>
      <c r="L72" s="165">
        <v>51761853</v>
      </c>
      <c r="M72" s="54">
        <f t="shared" si="7"/>
        <v>111.49266424563642</v>
      </c>
      <c r="N72" s="75"/>
    </row>
    <row r="73" spans="1:14" s="157" customFormat="1" ht="14.25" customHeight="1">
      <c r="A73" s="155"/>
      <c r="B73" s="161" t="s">
        <v>79</v>
      </c>
      <c r="C73" s="70">
        <f t="shared" si="9"/>
        <v>1200000</v>
      </c>
      <c r="D73" s="71"/>
      <c r="E73" s="54"/>
      <c r="F73" s="74"/>
      <c r="G73" s="165"/>
      <c r="H73" s="165"/>
      <c r="I73" s="57"/>
      <c r="J73" s="74"/>
      <c r="K73" s="165">
        <v>1200000</v>
      </c>
      <c r="L73" s="165"/>
      <c r="M73" s="54"/>
      <c r="N73" s="75"/>
    </row>
    <row r="74" spans="1:14" s="157" customFormat="1" ht="14.25" customHeight="1">
      <c r="A74" s="158"/>
      <c r="B74" s="166" t="s">
        <v>80</v>
      </c>
      <c r="C74" s="85">
        <f t="shared" si="9"/>
        <v>5488179</v>
      </c>
      <c r="D74" s="86">
        <f t="shared" si="9"/>
        <v>7492938</v>
      </c>
      <c r="E74" s="87">
        <f>D74/C74*100</f>
        <v>136.52867371855035</v>
      </c>
      <c r="F74" s="88"/>
      <c r="G74" s="167">
        <v>578437</v>
      </c>
      <c r="H74" s="168">
        <v>396217</v>
      </c>
      <c r="I74" s="91">
        <f>H74/G74*100</f>
        <v>68.49786580042425</v>
      </c>
      <c r="J74" s="88"/>
      <c r="K74" s="169">
        <v>4909742</v>
      </c>
      <c r="L74" s="169">
        <v>7096721</v>
      </c>
      <c r="M74" s="87">
        <f>L74/K74*100</f>
        <v>144.54366441250886</v>
      </c>
      <c r="N74" s="90"/>
    </row>
    <row r="75" spans="1:14" s="49" customFormat="1" ht="21.75" customHeight="1" thickBot="1">
      <c r="A75" s="170"/>
      <c r="B75" s="171" t="s">
        <v>81</v>
      </c>
      <c r="C75" s="172">
        <f t="shared" si="9"/>
        <v>268619441</v>
      </c>
      <c r="D75" s="172">
        <f t="shared" si="9"/>
        <v>301069650</v>
      </c>
      <c r="E75" s="173">
        <f>D75/C75*100</f>
        <v>112.08036502465954</v>
      </c>
      <c r="F75" s="127">
        <f>D75/$D$96*100</f>
        <v>85.65030352324257</v>
      </c>
      <c r="G75" s="172">
        <f>G71+G10</f>
        <v>191695412</v>
      </c>
      <c r="H75" s="172">
        <f>H71+H10</f>
        <v>214328327</v>
      </c>
      <c r="I75" s="128">
        <f>H75/G75*100</f>
        <v>111.80670667277109</v>
      </c>
      <c r="J75" s="124">
        <f>H75/$D$96*100</f>
        <v>60.97355300070527</v>
      </c>
      <c r="K75" s="172">
        <f>K71+K10</f>
        <v>76924029</v>
      </c>
      <c r="L75" s="172">
        <f>L71+L10</f>
        <v>86741323</v>
      </c>
      <c r="M75" s="123">
        <f>L75/K75*100</f>
        <v>112.76232424071286</v>
      </c>
      <c r="N75" s="174">
        <f>L75/$D$96*100</f>
        <v>24.6767505225373</v>
      </c>
    </row>
    <row r="76" spans="1:14" s="178" customFormat="1" ht="21.75" customHeight="1" thickBot="1" thickTop="1">
      <c r="A76" s="175" t="s">
        <v>82</v>
      </c>
      <c r="B76" s="176" t="s">
        <v>83</v>
      </c>
      <c r="C76" s="177">
        <f t="shared" si="9"/>
        <v>6364267</v>
      </c>
      <c r="D76" s="140">
        <f t="shared" si="9"/>
        <v>7763514</v>
      </c>
      <c r="E76" s="142">
        <f>D76/C76*100</f>
        <v>121.9859883314135</v>
      </c>
      <c r="F76" s="47">
        <f>D76/$D$96*100</f>
        <v>2.20861628034225</v>
      </c>
      <c r="G76" s="140">
        <f>SUM(G77:G78)</f>
        <v>1561219</v>
      </c>
      <c r="H76" s="140">
        <f>SUM(H77:H78)</f>
        <v>942284</v>
      </c>
      <c r="I76" s="141">
        <f>H76/G76*100</f>
        <v>60.35565798264049</v>
      </c>
      <c r="J76" s="47">
        <f>H76/$D$96*100</f>
        <v>0.2680672416003908</v>
      </c>
      <c r="K76" s="140">
        <v>4803048</v>
      </c>
      <c r="L76" s="140">
        <f>SUM(L77:L78)</f>
        <v>6821230</v>
      </c>
      <c r="M76" s="142">
        <f>L76/K76*100</f>
        <v>142.01877641031277</v>
      </c>
      <c r="N76" s="48">
        <f>L76/$D$96*100</f>
        <v>1.9405490387418591</v>
      </c>
    </row>
    <row r="77" spans="1:14" s="188" customFormat="1" ht="16.5" customHeight="1" thickTop="1">
      <c r="A77" s="179"/>
      <c r="B77" s="180" t="s">
        <v>17</v>
      </c>
      <c r="C77" s="181">
        <f t="shared" si="9"/>
        <v>1561219</v>
      </c>
      <c r="D77" s="71">
        <f t="shared" si="9"/>
        <v>1339435</v>
      </c>
      <c r="E77" s="182"/>
      <c r="F77" s="183"/>
      <c r="G77" s="184">
        <v>1561219</v>
      </c>
      <c r="H77" s="184">
        <v>942284</v>
      </c>
      <c r="I77" s="185"/>
      <c r="J77" s="186"/>
      <c r="K77" s="184"/>
      <c r="L77" s="184">
        <v>397151</v>
      </c>
      <c r="M77" s="187"/>
      <c r="N77" s="186"/>
    </row>
    <row r="78" spans="1:14" s="188" customFormat="1" ht="12.75" customHeight="1" thickBot="1">
      <c r="A78" s="179"/>
      <c r="B78" s="180" t="s">
        <v>18</v>
      </c>
      <c r="C78" s="181">
        <f t="shared" si="9"/>
        <v>4803048</v>
      </c>
      <c r="D78" s="189">
        <f t="shared" si="9"/>
        <v>6424079</v>
      </c>
      <c r="E78" s="182">
        <f>D78/C78*100</f>
        <v>133.75004788625887</v>
      </c>
      <c r="F78" s="183"/>
      <c r="G78" s="184"/>
      <c r="H78" s="184"/>
      <c r="I78" s="185"/>
      <c r="J78" s="186"/>
      <c r="K78" s="184">
        <v>4803048</v>
      </c>
      <c r="L78" s="184">
        <f>1424079+5000000</f>
        <v>6424079</v>
      </c>
      <c r="M78" s="54">
        <f>L78/K78*100</f>
        <v>133.75004788625887</v>
      </c>
      <c r="N78" s="186"/>
    </row>
    <row r="79" spans="1:14" s="199" customFormat="1" ht="27.75" customHeight="1" thickBot="1" thickTop="1">
      <c r="A79" s="190" t="s">
        <v>84</v>
      </c>
      <c r="B79" s="191" t="s">
        <v>85</v>
      </c>
      <c r="C79" s="192">
        <f t="shared" si="9"/>
        <v>8477868</v>
      </c>
      <c r="D79" s="193">
        <f t="shared" si="9"/>
        <v>10962772</v>
      </c>
      <c r="E79" s="194">
        <f>D79/C79*100</f>
        <v>129.3104823052211</v>
      </c>
      <c r="F79" s="47">
        <f>D79/$D$96*100</f>
        <v>3.1187625496495746</v>
      </c>
      <c r="G79" s="195">
        <f>G80+G83+G86</f>
        <v>7833057</v>
      </c>
      <c r="H79" s="195">
        <f>H80+H83+H86</f>
        <v>6267772</v>
      </c>
      <c r="I79" s="196">
        <f>H79/G79*100</f>
        <v>80.01693336330887</v>
      </c>
      <c r="J79" s="197">
        <v>1.8</v>
      </c>
      <c r="K79" s="195">
        <f>K80+K83</f>
        <v>644811</v>
      </c>
      <c r="L79" s="195">
        <f>L80+L83+L86</f>
        <v>4695000</v>
      </c>
      <c r="M79" s="194">
        <f>L79/K79*100</f>
        <v>728.120332934767</v>
      </c>
      <c r="N79" s="198">
        <f>L79/$D$96*100</f>
        <v>1.3356649368065625</v>
      </c>
    </row>
    <row r="80" spans="1:14" s="201" customFormat="1" ht="17.25" customHeight="1" thickTop="1">
      <c r="A80" s="133"/>
      <c r="B80" s="200" t="s">
        <v>86</v>
      </c>
      <c r="C80" s="109">
        <f t="shared" si="9"/>
        <v>7175546</v>
      </c>
      <c r="D80" s="110">
        <f t="shared" si="9"/>
        <v>9335000</v>
      </c>
      <c r="E80" s="111">
        <f>D80/C80*100</f>
        <v>130.09462973270604</v>
      </c>
      <c r="F80" s="112"/>
      <c r="G80" s="110">
        <v>7020939</v>
      </c>
      <c r="H80" s="110">
        <v>5035000</v>
      </c>
      <c r="I80" s="113">
        <f>H80/G80*100</f>
        <v>71.71405420272133</v>
      </c>
      <c r="J80" s="112"/>
      <c r="K80" s="110">
        <v>154607</v>
      </c>
      <c r="L80" s="110">
        <v>4300000</v>
      </c>
      <c r="M80" s="111"/>
      <c r="N80" s="114"/>
    </row>
    <row r="81" spans="1:14" s="210" customFormat="1" ht="9.75" customHeight="1">
      <c r="A81" s="202"/>
      <c r="B81" s="203" t="s">
        <v>87</v>
      </c>
      <c r="C81" s="204">
        <f t="shared" si="9"/>
        <v>5795121</v>
      </c>
      <c r="D81" s="205">
        <f>H81+L81</f>
        <v>4369000</v>
      </c>
      <c r="E81" s="206">
        <f>D81/C81*100</f>
        <v>75.39100564077954</v>
      </c>
      <c r="F81" s="207"/>
      <c r="G81" s="205">
        <f>G80-G82</f>
        <v>5688939</v>
      </c>
      <c r="H81" s="205">
        <f>H80-H82</f>
        <v>4369000</v>
      </c>
      <c r="I81" s="208">
        <f>H81/G81*100</f>
        <v>76.79815164128144</v>
      </c>
      <c r="J81" s="207"/>
      <c r="K81" s="205">
        <f>K80-K82</f>
        <v>106182</v>
      </c>
      <c r="L81" s="205">
        <f>L80-L82</f>
        <v>0</v>
      </c>
      <c r="M81" s="54">
        <f>L81/K81*100</f>
        <v>0</v>
      </c>
      <c r="N81" s="209"/>
    </row>
    <row r="82" spans="1:14" s="210" customFormat="1" ht="10.5" customHeight="1">
      <c r="A82" s="202"/>
      <c r="B82" s="203" t="s">
        <v>88</v>
      </c>
      <c r="C82" s="204">
        <f>G82+K82</f>
        <v>1380425</v>
      </c>
      <c r="D82" s="205">
        <f>H82+L82</f>
        <v>4966000</v>
      </c>
      <c r="E82" s="206"/>
      <c r="F82" s="207"/>
      <c r="G82" s="205">
        <v>1332000</v>
      </c>
      <c r="H82" s="205">
        <v>666000</v>
      </c>
      <c r="I82" s="208"/>
      <c r="J82" s="207"/>
      <c r="K82" s="205">
        <v>48425</v>
      </c>
      <c r="L82" s="205">
        <v>4300000</v>
      </c>
      <c r="M82" s="206"/>
      <c r="N82" s="209"/>
    </row>
    <row r="83" spans="1:14" s="201" customFormat="1" ht="17.25" customHeight="1">
      <c r="A83" s="211"/>
      <c r="B83" s="212" t="s">
        <v>89</v>
      </c>
      <c r="C83" s="109">
        <f>G83+K83</f>
        <v>740204</v>
      </c>
      <c r="D83" s="110">
        <f>H83+L83</f>
        <v>1061000</v>
      </c>
      <c r="E83" s="111">
        <f>D83/C83*100</f>
        <v>143.33886334037643</v>
      </c>
      <c r="F83" s="112"/>
      <c r="G83" s="110">
        <v>250000</v>
      </c>
      <c r="H83" s="110">
        <v>666000</v>
      </c>
      <c r="I83" s="208">
        <f>H83/G83*100</f>
        <v>266.40000000000003</v>
      </c>
      <c r="J83" s="112"/>
      <c r="K83" s="110">
        <v>490204</v>
      </c>
      <c r="L83" s="110">
        <v>395000</v>
      </c>
      <c r="M83" s="111">
        <f>L83/K83*100</f>
        <v>80.57869784824277</v>
      </c>
      <c r="N83" s="114"/>
    </row>
    <row r="84" spans="1:14" s="210" customFormat="1" ht="9.75" customHeight="1">
      <c r="A84" s="202"/>
      <c r="B84" s="203" t="s">
        <v>87</v>
      </c>
      <c r="C84" s="204">
        <f>G84+K84</f>
        <v>740204</v>
      </c>
      <c r="D84" s="205">
        <f>H84+L84</f>
        <v>395000</v>
      </c>
      <c r="E84" s="206">
        <f>D84/C84*100</f>
        <v>53.36366731333524</v>
      </c>
      <c r="F84" s="207"/>
      <c r="G84" s="205">
        <f>G83-G85</f>
        <v>250000</v>
      </c>
      <c r="H84" s="205"/>
      <c r="I84" s="208"/>
      <c r="J84" s="207"/>
      <c r="K84" s="205">
        <f>K83</f>
        <v>490204</v>
      </c>
      <c r="L84" s="205">
        <f>L83-L85</f>
        <v>395000</v>
      </c>
      <c r="M84" s="54">
        <f>L84/K84*100</f>
        <v>80.57869784824277</v>
      </c>
      <c r="N84" s="209"/>
    </row>
    <row r="85" spans="1:14" s="210" customFormat="1" ht="10.5" customHeight="1">
      <c r="A85" s="202"/>
      <c r="B85" s="203" t="s">
        <v>88</v>
      </c>
      <c r="C85" s="204">
        <f>G85+K85</f>
        <v>0</v>
      </c>
      <c r="D85" s="205">
        <f>H85+L85</f>
        <v>666000</v>
      </c>
      <c r="E85" s="206"/>
      <c r="F85" s="207"/>
      <c r="G85" s="205"/>
      <c r="H85" s="205">
        <v>666000</v>
      </c>
      <c r="I85" s="208"/>
      <c r="J85" s="207"/>
      <c r="K85" s="205"/>
      <c r="L85" s="205"/>
      <c r="M85" s="206"/>
      <c r="N85" s="209"/>
    </row>
    <row r="86" spans="1:14" s="201" customFormat="1" ht="17.25" customHeight="1" thickBot="1">
      <c r="A86" s="133"/>
      <c r="B86" s="213" t="s">
        <v>90</v>
      </c>
      <c r="C86" s="109">
        <f t="shared" si="9"/>
        <v>562118</v>
      </c>
      <c r="D86" s="110">
        <f t="shared" si="9"/>
        <v>566772</v>
      </c>
      <c r="E86" s="111">
        <f>D86/C86*100</f>
        <v>100.827940041059</v>
      </c>
      <c r="F86" s="112"/>
      <c r="G86" s="110">
        <v>562118</v>
      </c>
      <c r="H86" s="110">
        <v>566772</v>
      </c>
      <c r="I86" s="113">
        <f>H86/G86*100</f>
        <v>100.827940041059</v>
      </c>
      <c r="J86" s="112"/>
      <c r="K86" s="110"/>
      <c r="L86" s="110"/>
      <c r="M86" s="111"/>
      <c r="N86" s="114"/>
    </row>
    <row r="87" spans="1:14" s="217" customFormat="1" ht="24" customHeight="1" thickBot="1" thickTop="1">
      <c r="A87" s="214"/>
      <c r="B87" s="215" t="s">
        <v>91</v>
      </c>
      <c r="C87" s="193">
        <f t="shared" si="9"/>
        <v>283461576</v>
      </c>
      <c r="D87" s="193">
        <f t="shared" si="9"/>
        <v>319795936</v>
      </c>
      <c r="E87" s="194">
        <f>D87/C87*100</f>
        <v>112.81809002571835</v>
      </c>
      <c r="F87" s="216">
        <f>D87/$D$96*100</f>
        <v>90.9776823532344</v>
      </c>
      <c r="G87" s="193">
        <f>G75+G76+G79</f>
        <v>201089688</v>
      </c>
      <c r="H87" s="193">
        <f>H75+H76+H79</f>
        <v>221538383</v>
      </c>
      <c r="I87" s="196">
        <f>H87/G87*100</f>
        <v>110.16894262623751</v>
      </c>
      <c r="J87" s="197">
        <v>63.1</v>
      </c>
      <c r="K87" s="193">
        <f>K75+K76+K79</f>
        <v>82371888</v>
      </c>
      <c r="L87" s="193">
        <f>L75+L76+L79</f>
        <v>98257553</v>
      </c>
      <c r="M87" s="194">
        <f>L87/K87*100</f>
        <v>119.28529913020812</v>
      </c>
      <c r="N87" s="198">
        <v>27.9</v>
      </c>
    </row>
    <row r="88" spans="1:14" s="210" customFormat="1" ht="15" customHeight="1" thickTop="1">
      <c r="A88" s="218"/>
      <c r="B88" s="219" t="s">
        <v>87</v>
      </c>
      <c r="C88" s="220">
        <f>G88+K88</f>
        <v>262033094</v>
      </c>
      <c r="D88" s="221">
        <f>D87-D89</f>
        <v>287739857</v>
      </c>
      <c r="E88" s="222">
        <f aca="true" t="shared" si="10" ref="E88:E98">D88/C88*100</f>
        <v>109.81050240928727</v>
      </c>
      <c r="F88" s="223"/>
      <c r="G88" s="221">
        <f>G87-G89</f>
        <v>184651484</v>
      </c>
      <c r="H88" s="221">
        <f>H87-H89</f>
        <v>200206383</v>
      </c>
      <c r="I88" s="224">
        <f>H88/G88*100</f>
        <v>108.42392309178517</v>
      </c>
      <c r="J88" s="223"/>
      <c r="K88" s="221">
        <f>K87-K89</f>
        <v>77381610</v>
      </c>
      <c r="L88" s="221">
        <f>L87-L89</f>
        <v>87533474</v>
      </c>
      <c r="M88" s="222">
        <f>L88/K88:K89*100</f>
        <v>113.11922044527117</v>
      </c>
      <c r="N88" s="225"/>
    </row>
    <row r="89" spans="1:14" s="210" customFormat="1" ht="14.25" customHeight="1" thickBot="1">
      <c r="A89" s="226"/>
      <c r="B89" s="227" t="s">
        <v>88</v>
      </c>
      <c r="C89" s="228">
        <f>G89+K89</f>
        <v>21428482</v>
      </c>
      <c r="D89" s="229">
        <f>H89+L89</f>
        <v>32056079</v>
      </c>
      <c r="E89" s="230">
        <f t="shared" si="10"/>
        <v>149.59565964588626</v>
      </c>
      <c r="F89" s="231"/>
      <c r="G89" s="232">
        <f>G82+G78+G12</f>
        <v>16438204</v>
      </c>
      <c r="H89" s="228">
        <f>H85+H82+H78+H49+H12</f>
        <v>21332000</v>
      </c>
      <c r="I89" s="233">
        <f>H89/G89*100</f>
        <v>129.77086791233396</v>
      </c>
      <c r="J89" s="231"/>
      <c r="K89" s="232">
        <f>K82+K78+K12</f>
        <v>4990278</v>
      </c>
      <c r="L89" s="228">
        <f>L85+L82+L78+L49+L12</f>
        <v>10724079</v>
      </c>
      <c r="M89" s="230">
        <f>L89/K89*100</f>
        <v>214.89943045257198</v>
      </c>
      <c r="N89" s="234"/>
    </row>
    <row r="90" spans="1:14" s="244" customFormat="1" ht="33.75" customHeight="1" thickBot="1" thickTop="1">
      <c r="A90" s="235" t="s">
        <v>92</v>
      </c>
      <c r="B90" s="236" t="s">
        <v>93</v>
      </c>
      <c r="C90" s="237">
        <f>G90+K90</f>
        <v>1641245</v>
      </c>
      <c r="D90" s="238">
        <f>H90+L90</f>
        <v>22100</v>
      </c>
      <c r="E90" s="239">
        <f t="shared" si="10"/>
        <v>1.3465387556397734</v>
      </c>
      <c r="F90" s="240">
        <f>D90/$D$96*100</f>
        <v>0.006287155506586801</v>
      </c>
      <c r="G90" s="237">
        <v>51780</v>
      </c>
      <c r="H90" s="237">
        <v>16600</v>
      </c>
      <c r="I90" s="241"/>
      <c r="J90" s="47">
        <f>H90/$D$96*100</f>
        <v>0.004722478796802756</v>
      </c>
      <c r="K90" s="237">
        <v>1589465</v>
      </c>
      <c r="L90" s="237">
        <v>5500</v>
      </c>
      <c r="M90" s="242">
        <f>L90/K90*100</f>
        <v>0.34602838061863583</v>
      </c>
      <c r="N90" s="243">
        <f>L90/$D$96*100</f>
        <v>0.0015646767097840454</v>
      </c>
    </row>
    <row r="91" spans="1:14" s="210" customFormat="1" ht="15" customHeight="1" thickTop="1">
      <c r="A91" s="218"/>
      <c r="B91" s="219" t="s">
        <v>87</v>
      </c>
      <c r="C91" s="220">
        <f>G91+K91</f>
        <v>126245</v>
      </c>
      <c r="D91" s="53">
        <f>H91+L91</f>
        <v>22100</v>
      </c>
      <c r="E91" s="222">
        <f>D91/C91*100</f>
        <v>17.50564378787279</v>
      </c>
      <c r="F91" s="223"/>
      <c r="G91" s="221">
        <f>G90-G92</f>
        <v>51780</v>
      </c>
      <c r="H91" s="221">
        <f>H90-H92</f>
        <v>16600</v>
      </c>
      <c r="I91" s="224">
        <f>H91/G91*100</f>
        <v>32.05870992661259</v>
      </c>
      <c r="J91" s="223"/>
      <c r="K91" s="221">
        <f>K90-K92</f>
        <v>74465</v>
      </c>
      <c r="L91" s="221">
        <f>L90-L92</f>
        <v>5500</v>
      </c>
      <c r="M91" s="222">
        <f>L91/K91:K92*100</f>
        <v>7.386020277982945</v>
      </c>
      <c r="N91" s="225"/>
    </row>
    <row r="92" spans="1:14" s="210" customFormat="1" ht="10.5" customHeight="1" thickBot="1">
      <c r="A92" s="226"/>
      <c r="B92" s="227" t="s">
        <v>88</v>
      </c>
      <c r="C92" s="228">
        <f>G92+K92</f>
        <v>1515000</v>
      </c>
      <c r="D92" s="53">
        <f>H92+L92</f>
        <v>0</v>
      </c>
      <c r="E92" s="230">
        <f>D92/C92*100</f>
        <v>0</v>
      </c>
      <c r="F92" s="231"/>
      <c r="G92" s="232">
        <v>0</v>
      </c>
      <c r="H92" s="228"/>
      <c r="I92" s="233"/>
      <c r="J92" s="231"/>
      <c r="K92" s="232">
        <v>1515000</v>
      </c>
      <c r="L92" s="232">
        <f>L12+L81</f>
        <v>0</v>
      </c>
      <c r="M92" s="230">
        <f>L92/K92*100</f>
        <v>0</v>
      </c>
      <c r="N92" s="234"/>
    </row>
    <row r="93" spans="1:14" s="199" customFormat="1" ht="18" customHeight="1" thickBot="1" thickTop="1">
      <c r="A93" s="190" t="s">
        <v>94</v>
      </c>
      <c r="B93" s="191" t="s">
        <v>95</v>
      </c>
      <c r="C93" s="193">
        <f>G93+K93</f>
        <v>30753878</v>
      </c>
      <c r="D93" s="195">
        <f>H93+L93</f>
        <v>31692277</v>
      </c>
      <c r="E93" s="194">
        <f t="shared" si="10"/>
        <v>103.05131925151032</v>
      </c>
      <c r="F93" s="245">
        <f>D93/$D$96*100</f>
        <v>9.016030491259015</v>
      </c>
      <c r="G93" s="195">
        <v>21709375</v>
      </c>
      <c r="H93" s="195">
        <v>23418477</v>
      </c>
      <c r="I93" s="196">
        <f>H93/G93*100</f>
        <v>107.87264488268318</v>
      </c>
      <c r="J93" s="197">
        <v>6.6</v>
      </c>
      <c r="K93" s="195">
        <v>9044503</v>
      </c>
      <c r="L93" s="195">
        <v>8273800</v>
      </c>
      <c r="M93" s="194">
        <f>L93/K93*100</f>
        <v>91.47876892738053</v>
      </c>
      <c r="N93" s="198">
        <f>L93/$D$96*100</f>
        <v>2.353785847529316</v>
      </c>
    </row>
    <row r="94" spans="1:14" s="250" customFormat="1" ht="14.25" customHeight="1" thickTop="1">
      <c r="A94" s="246"/>
      <c r="B94" s="180" t="s">
        <v>53</v>
      </c>
      <c r="C94" s="181">
        <f>G94+K94</f>
        <v>29509684</v>
      </c>
      <c r="D94" s="189">
        <f>H94+L94</f>
        <v>31634277</v>
      </c>
      <c r="E94" s="222">
        <f t="shared" si="10"/>
        <v>107.19964673291655</v>
      </c>
      <c r="F94" s="247"/>
      <c r="G94" s="248">
        <f>G93-G95</f>
        <v>21247375</v>
      </c>
      <c r="H94" s="248">
        <f>H93-H95</f>
        <v>23418477</v>
      </c>
      <c r="I94" s="224">
        <f>H94/G94*100</f>
        <v>110.21821283805646</v>
      </c>
      <c r="J94" s="247"/>
      <c r="K94" s="248">
        <f>K93-K95</f>
        <v>8262309</v>
      </c>
      <c r="L94" s="248">
        <f>L93-L95</f>
        <v>8215800</v>
      </c>
      <c r="M94" s="222">
        <f>L94/K94:K95*100</f>
        <v>99.43709440060884</v>
      </c>
      <c r="N94" s="249"/>
    </row>
    <row r="95" spans="1:14" s="250" customFormat="1" ht="12" customHeight="1" thickBot="1">
      <c r="A95" s="251"/>
      <c r="B95" s="180" t="s">
        <v>18</v>
      </c>
      <c r="C95" s="181">
        <f>G95+K95</f>
        <v>1244194</v>
      </c>
      <c r="D95" s="189">
        <f>H95+L95</f>
        <v>58000</v>
      </c>
      <c r="E95" s="230">
        <f t="shared" si="10"/>
        <v>4.661652443268494</v>
      </c>
      <c r="F95" s="252"/>
      <c r="G95" s="253">
        <v>462000</v>
      </c>
      <c r="H95" s="253"/>
      <c r="I95" s="233"/>
      <c r="J95" s="252"/>
      <c r="K95" s="253">
        <v>782194</v>
      </c>
      <c r="L95" s="253">
        <v>58000</v>
      </c>
      <c r="M95" s="230">
        <f>L95/K95*100</f>
        <v>7.415040258554784</v>
      </c>
      <c r="N95" s="254"/>
    </row>
    <row r="96" spans="1:14" s="217" customFormat="1" ht="16.5" customHeight="1" thickBot="1" thickTop="1">
      <c r="A96" s="255"/>
      <c r="B96" s="256" t="s">
        <v>96</v>
      </c>
      <c r="C96" s="193">
        <f>C93+C90+C87</f>
        <v>315856699</v>
      </c>
      <c r="D96" s="193">
        <f>D93+D90+D87</f>
        <v>351510313</v>
      </c>
      <c r="E96" s="194">
        <f t="shared" si="10"/>
        <v>111.28790812823635</v>
      </c>
      <c r="F96" s="245">
        <f>D96/$D$96*100</f>
        <v>100</v>
      </c>
      <c r="G96" s="193">
        <f>G87+G90+G93</f>
        <v>222850843</v>
      </c>
      <c r="H96" s="193">
        <f>H87+H90+H93</f>
        <v>244973460</v>
      </c>
      <c r="I96" s="196">
        <f>H96/G96*100</f>
        <v>109.92709594551545</v>
      </c>
      <c r="J96" s="197">
        <f>H96/$D$96*100</f>
        <v>69.69168497767518</v>
      </c>
      <c r="K96" s="193">
        <f>K93+K90+K87</f>
        <v>93005856</v>
      </c>
      <c r="L96" s="193">
        <f>L93+L90+L87</f>
        <v>106536853</v>
      </c>
      <c r="M96" s="194">
        <f>L96/K96*100</f>
        <v>114.54854305088058</v>
      </c>
      <c r="N96" s="198">
        <f>L96/$D$96*100</f>
        <v>30.308315022324823</v>
      </c>
    </row>
    <row r="97" spans="1:14" s="250" customFormat="1" ht="16.5" customHeight="1" thickTop="1">
      <c r="A97" s="257"/>
      <c r="B97" s="258" t="s">
        <v>17</v>
      </c>
      <c r="C97" s="181">
        <f>G97+K97</f>
        <v>291669023</v>
      </c>
      <c r="D97" s="248">
        <f>D96-D98</f>
        <v>319396234</v>
      </c>
      <c r="E97" s="222">
        <f t="shared" si="10"/>
        <v>109.50639554204562</v>
      </c>
      <c r="F97" s="183">
        <f>D97/$D$96*100</f>
        <v>90.86397246046093</v>
      </c>
      <c r="G97" s="248">
        <f>G96-G98</f>
        <v>205950639</v>
      </c>
      <c r="H97" s="248">
        <f>H96-H98</f>
        <v>223641460</v>
      </c>
      <c r="I97" s="224">
        <f>H97/G97*100</f>
        <v>108.58983545081402</v>
      </c>
      <c r="J97" s="183"/>
      <c r="K97" s="248">
        <f>K96-K98</f>
        <v>85718384</v>
      </c>
      <c r="L97" s="248">
        <f>L96-L98</f>
        <v>95754774</v>
      </c>
      <c r="M97" s="222">
        <f>L97/K97:K98*100</f>
        <v>111.7085618412965</v>
      </c>
      <c r="N97" s="183"/>
    </row>
    <row r="98" spans="1:14" s="250" customFormat="1" ht="11.25" customHeight="1" thickBot="1">
      <c r="A98" s="259"/>
      <c r="B98" s="260" t="s">
        <v>18</v>
      </c>
      <c r="C98" s="261">
        <f>G98+K98</f>
        <v>24187676</v>
      </c>
      <c r="D98" s="262">
        <f>H98+L98</f>
        <v>32114079</v>
      </c>
      <c r="E98" s="230">
        <f t="shared" si="10"/>
        <v>132.7704199444378</v>
      </c>
      <c r="F98" s="254">
        <f>D98/$D$96*100</f>
        <v>9.136027539539075</v>
      </c>
      <c r="G98" s="253">
        <f>G89+G92+G95</f>
        <v>16900204</v>
      </c>
      <c r="H98" s="253">
        <f>H95+H92+H89</f>
        <v>21332000</v>
      </c>
      <c r="I98" s="233">
        <f>H98/G98*100</f>
        <v>126.22332842846158</v>
      </c>
      <c r="J98" s="254"/>
      <c r="K98" s="253">
        <f>K95+K92+K89</f>
        <v>7287472</v>
      </c>
      <c r="L98" s="253">
        <f>L95+L92+L89</f>
        <v>10782079</v>
      </c>
      <c r="M98" s="230">
        <f>L98/K98*100</f>
        <v>147.953625070532</v>
      </c>
      <c r="N98" s="254"/>
    </row>
    <row r="99" spans="2:14" ht="13.5" thickTop="1">
      <c r="B99" s="263"/>
      <c r="C99" s="264"/>
      <c r="D99" s="264"/>
      <c r="E99" s="265"/>
      <c r="F99" s="266"/>
      <c r="G99" s="265"/>
      <c r="H99" s="265"/>
      <c r="I99" s="265"/>
      <c r="J99" s="266"/>
      <c r="K99" s="265"/>
      <c r="L99" s="265"/>
      <c r="M99" s="265"/>
      <c r="N99" s="266"/>
    </row>
    <row r="100" spans="1:14" ht="12.75">
      <c r="A100" s="267" t="s">
        <v>97</v>
      </c>
      <c r="C100" s="265"/>
      <c r="D100" s="265"/>
      <c r="E100" s="265"/>
      <c r="F100" s="266"/>
      <c r="G100" s="265"/>
      <c r="H100" s="265"/>
      <c r="I100" s="265"/>
      <c r="J100" s="266"/>
      <c r="K100" s="265"/>
      <c r="L100" s="265"/>
      <c r="M100" s="265"/>
      <c r="N100" s="266"/>
    </row>
    <row r="101" spans="1:14" ht="12.75">
      <c r="A101" s="267" t="s">
        <v>98</v>
      </c>
      <c r="C101" s="265"/>
      <c r="D101" s="265"/>
      <c r="E101" s="265"/>
      <c r="F101" s="266"/>
      <c r="G101" s="265"/>
      <c r="H101" s="265"/>
      <c r="I101" s="265"/>
      <c r="J101" s="266"/>
      <c r="K101" s="265"/>
      <c r="L101" s="265"/>
      <c r="M101" s="265"/>
      <c r="N101" s="266"/>
    </row>
    <row r="102" spans="1:14" ht="12.75">
      <c r="A102" s="267" t="s">
        <v>99</v>
      </c>
      <c r="C102" s="265"/>
      <c r="D102" s="265"/>
      <c r="E102" s="265"/>
      <c r="F102" s="266"/>
      <c r="G102" s="265"/>
      <c r="H102" s="265"/>
      <c r="I102" s="265"/>
      <c r="J102" s="266"/>
      <c r="K102" s="265"/>
      <c r="L102" s="265"/>
      <c r="M102" s="265"/>
      <c r="N102" s="266"/>
    </row>
    <row r="103" spans="3:14" ht="12.75">
      <c r="C103" s="265"/>
      <c r="D103" s="265"/>
      <c r="E103" s="265"/>
      <c r="F103" s="266"/>
      <c r="G103" s="265"/>
      <c r="H103" s="265"/>
      <c r="I103" s="265"/>
      <c r="J103" s="266"/>
      <c r="K103" s="265"/>
      <c r="L103" s="265"/>
      <c r="M103" s="265"/>
      <c r="N103" s="266"/>
    </row>
    <row r="104" spans="3:14" ht="12.75">
      <c r="C104" s="265"/>
      <c r="D104" s="265"/>
      <c r="E104" s="265"/>
      <c r="F104" s="266"/>
      <c r="G104" s="265"/>
      <c r="H104" s="265"/>
      <c r="I104" s="265"/>
      <c r="J104" s="266"/>
      <c r="K104" s="265"/>
      <c r="L104" s="265"/>
      <c r="M104" s="265"/>
      <c r="N104" s="266"/>
    </row>
    <row r="105" spans="3:14" ht="12.75">
      <c r="C105" s="265"/>
      <c r="D105" s="265"/>
      <c r="E105" s="265"/>
      <c r="F105" s="266"/>
      <c r="G105" s="265"/>
      <c r="H105" s="265"/>
      <c r="I105" s="265"/>
      <c r="J105" s="266"/>
      <c r="K105" s="265"/>
      <c r="L105" s="265"/>
      <c r="M105" s="265"/>
      <c r="N105" s="266"/>
    </row>
    <row r="106" spans="3:14" ht="12.75">
      <c r="C106" s="265"/>
      <c r="D106" s="265"/>
      <c r="E106" s="265"/>
      <c r="F106" s="266"/>
      <c r="G106" s="265"/>
      <c r="H106" s="265"/>
      <c r="I106" s="265"/>
      <c r="J106" s="266"/>
      <c r="K106" s="265"/>
      <c r="L106" s="265"/>
      <c r="M106" s="265"/>
      <c r="N106" s="266"/>
    </row>
    <row r="107" spans="3:14" ht="12.75">
      <c r="C107" s="265"/>
      <c r="D107" s="265"/>
      <c r="E107" s="265"/>
      <c r="F107" s="266"/>
      <c r="G107" s="265"/>
      <c r="H107" s="265"/>
      <c r="I107" s="265"/>
      <c r="J107" s="266"/>
      <c r="K107" s="265"/>
      <c r="L107" s="265"/>
      <c r="M107" s="265"/>
      <c r="N107" s="266"/>
    </row>
    <row r="108" spans="3:14" ht="12.75">
      <c r="C108" s="265"/>
      <c r="D108" s="265"/>
      <c r="E108" s="265"/>
      <c r="F108" s="266"/>
      <c r="G108" s="265"/>
      <c r="H108" s="265"/>
      <c r="I108" s="265"/>
      <c r="J108" s="266"/>
      <c r="K108" s="265"/>
      <c r="L108" s="265"/>
      <c r="M108" s="265"/>
      <c r="N108" s="266"/>
    </row>
    <row r="109" spans="3:14" ht="12.75">
      <c r="C109" s="265"/>
      <c r="D109" s="265"/>
      <c r="E109" s="265"/>
      <c r="F109" s="266"/>
      <c r="G109" s="265"/>
      <c r="H109" s="265"/>
      <c r="I109" s="265"/>
      <c r="J109" s="266"/>
      <c r="K109" s="265"/>
      <c r="L109" s="265"/>
      <c r="M109" s="265"/>
      <c r="N109" s="266"/>
    </row>
    <row r="110" spans="3:14" ht="12.75">
      <c r="C110" s="265"/>
      <c r="D110" s="265"/>
      <c r="E110" s="265"/>
      <c r="F110" s="266"/>
      <c r="G110" s="265"/>
      <c r="H110" s="265"/>
      <c r="I110" s="265"/>
      <c r="J110" s="266"/>
      <c r="K110" s="265"/>
      <c r="L110" s="265"/>
      <c r="M110" s="265"/>
      <c r="N110" s="266"/>
    </row>
    <row r="111" spans="3:14" ht="12.75">
      <c r="C111" s="265"/>
      <c r="D111" s="265"/>
      <c r="E111" s="265"/>
      <c r="F111" s="266"/>
      <c r="G111" s="265"/>
      <c r="H111" s="265"/>
      <c r="I111" s="265"/>
      <c r="J111" s="266"/>
      <c r="K111" s="265"/>
      <c r="L111" s="265"/>
      <c r="M111" s="265"/>
      <c r="N111" s="266"/>
    </row>
    <row r="112" spans="3:14" ht="12.75">
      <c r="C112" s="265"/>
      <c r="D112" s="265"/>
      <c r="E112" s="265"/>
      <c r="F112" s="266"/>
      <c r="G112" s="265"/>
      <c r="H112" s="265"/>
      <c r="I112" s="265"/>
      <c r="J112" s="266"/>
      <c r="K112" s="265"/>
      <c r="L112" s="265"/>
      <c r="M112" s="265"/>
      <c r="N112" s="266"/>
    </row>
    <row r="113" spans="3:14" ht="12.75">
      <c r="C113" s="265"/>
      <c r="D113" s="265"/>
      <c r="E113" s="265"/>
      <c r="F113" s="266"/>
      <c r="G113" s="265"/>
      <c r="H113" s="265"/>
      <c r="I113" s="265"/>
      <c r="J113" s="266"/>
      <c r="K113" s="265"/>
      <c r="L113" s="265"/>
      <c r="M113" s="265"/>
      <c r="N113" s="266"/>
    </row>
    <row r="114" spans="3:14" ht="12.75">
      <c r="C114" s="265"/>
      <c r="D114" s="265"/>
      <c r="E114" s="265"/>
      <c r="F114" s="266"/>
      <c r="G114" s="265"/>
      <c r="H114" s="265"/>
      <c r="I114" s="265"/>
      <c r="J114" s="266"/>
      <c r="K114" s="265"/>
      <c r="L114" s="265"/>
      <c r="M114" s="265"/>
      <c r="N114" s="266"/>
    </row>
    <row r="115" spans="3:14" ht="12.75">
      <c r="C115" s="265"/>
      <c r="D115" s="265"/>
      <c r="E115" s="265"/>
      <c r="F115" s="266"/>
      <c r="G115" s="265"/>
      <c r="H115" s="265"/>
      <c r="I115" s="265"/>
      <c r="J115" s="266"/>
      <c r="K115" s="265"/>
      <c r="L115" s="265"/>
      <c r="M115" s="265"/>
      <c r="N115" s="266"/>
    </row>
    <row r="116" spans="3:14" ht="12.75">
      <c r="C116" s="265"/>
      <c r="D116" s="265"/>
      <c r="E116" s="265"/>
      <c r="F116" s="266"/>
      <c r="G116" s="265"/>
      <c r="H116" s="265"/>
      <c r="I116" s="265"/>
      <c r="J116" s="266"/>
      <c r="K116" s="265"/>
      <c r="L116" s="265"/>
      <c r="M116" s="265"/>
      <c r="N116" s="266"/>
    </row>
    <row r="117" spans="3:14" ht="12.75">
      <c r="C117" s="265"/>
      <c r="D117" s="265"/>
      <c r="E117" s="265"/>
      <c r="F117" s="266"/>
      <c r="G117" s="265"/>
      <c r="H117" s="265"/>
      <c r="I117" s="265"/>
      <c r="J117" s="266"/>
      <c r="K117" s="265"/>
      <c r="L117" s="265"/>
      <c r="M117" s="265"/>
      <c r="N117" s="266"/>
    </row>
    <row r="118" spans="3:14" ht="12.75">
      <c r="C118" s="265"/>
      <c r="D118" s="265"/>
      <c r="E118" s="265"/>
      <c r="F118" s="266"/>
      <c r="G118" s="265"/>
      <c r="H118" s="265"/>
      <c r="I118" s="265"/>
      <c r="J118" s="266"/>
      <c r="K118" s="265"/>
      <c r="L118" s="265"/>
      <c r="M118" s="265"/>
      <c r="N118" s="266"/>
    </row>
  </sheetData>
  <mergeCells count="5">
    <mergeCell ref="B4:M5"/>
    <mergeCell ref="L6:M6"/>
    <mergeCell ref="C7:F7"/>
    <mergeCell ref="G7:J7"/>
    <mergeCell ref="K7:N7"/>
  </mergeCells>
  <printOptions horizontalCentered="1"/>
  <pageMargins left="0.2" right="0.2" top="0.42" bottom="0.984251968503937" header="0.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2008-12-18T13:51:57Z</cp:lastPrinted>
  <dcterms:created xsi:type="dcterms:W3CDTF">2008-12-18T13:51:16Z</dcterms:created>
  <dcterms:modified xsi:type="dcterms:W3CDTF">2008-12-18T13:58:03Z</dcterms:modified>
  <cp:category/>
  <cp:version/>
  <cp:contentType/>
  <cp:contentStatus/>
</cp:coreProperties>
</file>