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<sst xmlns="http://schemas.openxmlformats.org/spreadsheetml/2006/main" count="85" uniqueCount="68">
  <si>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Załącznik nr  2  do Uchwały</t>
  </si>
  <si>
    <t>Rady Miejskiej w Koszalinie</t>
  </si>
  <si>
    <t>Załącznik nr1</t>
  </si>
  <si>
    <t>PROGNOZOWANE  DOCHODY  MIASTA  KOSZALINA  NA  2009   ROK</t>
  </si>
  <si>
    <t>WEDŁUG ŹRÓDEŁ POWSTAWANIA</t>
  </si>
  <si>
    <t>w złotych</t>
  </si>
  <si>
    <t>OGÓŁEM</t>
  </si>
  <si>
    <t>GMINA</t>
  </si>
  <si>
    <t>POWIAT</t>
  </si>
  <si>
    <t>Lp.</t>
  </si>
  <si>
    <t>WYSZCZEGÓLNIENIE</t>
  </si>
  <si>
    <t>BUDŻET NA       2009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</si>
  <si>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</si>
  <si>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</si>
  <si>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</si>
  <si>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</si>
  <si>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</si>
  <si>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</si>
  <si>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</si>
  <si>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</si>
  <si>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</si>
  <si>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</si>
  <si>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</si>
  <si>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</si>
  <si>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</si>
  <si>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</si>
  <si>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</si>
  <si>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</si>
  <si>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</si>
  <si>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</si>
  <si>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</si>
  <si>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</si>
  <si>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</si>
  <si>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</si>
  <si>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</si>
  <si>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</si>
  <si>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</si>
  <si>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</si>
  <si>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</si>
  <si>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</si>
  <si>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</si>
  <si>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</si>
  <si>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</si>
  <si>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</si>
  <si>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</si>
  <si>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</si>
  <si>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</si>
  <si>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</si>
  <si>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</si>
  <si>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</si>
  <si>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</si>
  <si>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</si>
  <si>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</si>
  <si>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</si>
  <si>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</si>
  <si>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jednostek samorządu terytorialnego, funduszy celowych) z tego:</t>
    </r>
  </si>
  <si>
    <t xml:space="preserve"> - bieżące</t>
  </si>
  <si>
    <t xml:space="preserve"> - majątkowe</t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</si>
  <si>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</si>
  <si>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z zakresu administracji rządowej,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</si>
  <si>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</si>
  <si>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</si>
  <si>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</si>
  <si>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Wprowadził do BIP: Agnieszka Sulewska</t>
  </si>
  <si>
    <t>Autor dokumentu: Barbara Hombek</t>
  </si>
  <si>
    <t>Data wprowadzenia do BIP: 19.12.2008 r.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</si>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</sst>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31">
    <font>
      <sz val="10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8"/>
      <name val="Times New Roman CE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11" fillId="0" borderId="0" xfId="0" applyFont="1" applyAlignment="1">
      <alignment horizontal="fill" wrapText="1"/>
    </xf>
    <xf numFmtId="0" fontId="12" fillId="0" borderId="0" xfId="0" applyFont="1" applyAlignment="1">
      <alignment horizontal="fill" wrapText="1"/>
    </xf>
    <xf numFmtId="0" fontId="13" fillId="0" borderId="0" xfId="0" applyFont="1" applyAlignment="1">
      <alignment horizontal="fill" wrapText="1"/>
    </xf>
    <xf numFmtId="4" fontId="12" fillId="0" borderId="0" xfId="0" applyNumberFormat="1" applyFont="1" applyAlignment="1">
      <alignment horizontal="fill" wrapText="1"/>
    </xf>
    <xf numFmtId="4" fontId="13" fillId="0" borderId="0" xfId="0" applyNumberFormat="1" applyFont="1" applyAlignment="1">
      <alignment horizontal="fill" wrapText="1"/>
    </xf>
    <xf numFmtId="0" fontId="11" fillId="0" borderId="0" xfId="0" applyFont="1" applyAlignment="1">
      <alignment horizontal="centerContinuous" wrapText="1"/>
    </xf>
    <xf numFmtId="0" fontId="12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0" fontId="12" fillId="0" borderId="0" xfId="0" applyFont="1" applyBorder="1" applyAlignment="1">
      <alignment horizontal="centerContinuous" wrapText="1"/>
    </xf>
    <xf numFmtId="4" fontId="12" fillId="0" borderId="0" xfId="0" applyNumberFormat="1" applyFont="1" applyAlignment="1">
      <alignment horizontal="centerContinuous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4" fontId="3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Continuous" vertical="top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4" fontId="1" fillId="0" borderId="4" xfId="0" applyNumberFormat="1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4" fontId="4" fillId="0" borderId="4" xfId="0" applyNumberFormat="1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 wrapText="1"/>
    </xf>
    <xf numFmtId="0" fontId="16" fillId="0" borderId="6" xfId="0" applyFont="1" applyBorder="1" applyAlignment="1">
      <alignment horizontal="centerContinuous" vertical="center" wrapText="1"/>
    </xf>
    <xf numFmtId="0" fontId="17" fillId="0" borderId="7" xfId="0" applyFont="1" applyBorder="1" applyAlignment="1">
      <alignment horizontal="centerContinuous" vertical="center"/>
    </xf>
    <xf numFmtId="4" fontId="17" fillId="0" borderId="8" xfId="0" applyNumberFormat="1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8" fillId="0" borderId="11" xfId="0" applyNumberFormat="1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65" fontId="15" fillId="0" borderId="2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5" fontId="15" fillId="0" borderId="2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5" fontId="15" fillId="0" borderId="23" xfId="0" applyNumberFormat="1" applyFont="1" applyBorder="1" applyAlignment="1">
      <alignment vertical="center" wrapText="1"/>
    </xf>
    <xf numFmtId="165" fontId="15" fillId="0" borderId="22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8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165" fontId="22" fillId="0" borderId="27" xfId="0" applyNumberFormat="1" applyFont="1" applyBorder="1" applyAlignment="1">
      <alignment horizontal="right" vertical="center" wrapText="1"/>
    </xf>
    <xf numFmtId="165" fontId="22" fillId="0" borderId="25" xfId="0" applyNumberFormat="1" applyFont="1" applyBorder="1" applyAlignment="1">
      <alignment horizontal="right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165" fontId="22" fillId="0" borderId="28" xfId="0" applyNumberFormat="1" applyFont="1" applyBorder="1" applyAlignment="1">
      <alignment horizontal="right" vertical="center" wrapText="1"/>
    </xf>
    <xf numFmtId="165" fontId="22" fillId="0" borderId="26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vertical="center" wrapText="1"/>
    </xf>
    <xf numFmtId="165" fontId="8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3" fontId="23" fillId="0" borderId="31" xfId="0" applyNumberFormat="1" applyFont="1" applyBorder="1" applyAlignment="1">
      <alignment horizontal="right" vertical="center" wrapText="1"/>
    </xf>
    <xf numFmtId="165" fontId="24" fillId="0" borderId="32" xfId="0" applyNumberFormat="1" applyFont="1" applyBorder="1" applyAlignment="1">
      <alignment vertical="center" wrapText="1"/>
    </xf>
    <xf numFmtId="165" fontId="23" fillId="0" borderId="14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>
      <alignment vertical="center" wrapText="1"/>
    </xf>
    <xf numFmtId="164" fontId="23" fillId="0" borderId="31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164" fontId="24" fillId="0" borderId="3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5" fillId="0" borderId="35" xfId="0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3" fontId="23" fillId="0" borderId="39" xfId="0" applyNumberFormat="1" applyFont="1" applyBorder="1" applyAlignment="1">
      <alignment horizontal="right" vertical="center" wrapText="1"/>
    </xf>
    <xf numFmtId="165" fontId="24" fillId="0" borderId="40" xfId="0" applyNumberFormat="1" applyFont="1" applyBorder="1" applyAlignment="1">
      <alignment horizontal="center" vertical="center" wrapText="1"/>
    </xf>
    <xf numFmtId="165" fontId="23" fillId="0" borderId="38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5" fontId="24" fillId="0" borderId="38" xfId="0" applyNumberFormat="1" applyFont="1" applyBorder="1" applyAlignment="1">
      <alignment vertical="center" wrapText="1"/>
    </xf>
    <xf numFmtId="165" fontId="24" fillId="0" borderId="41" xfId="0" applyNumberFormat="1" applyFont="1" applyBorder="1" applyAlignment="1">
      <alignment vertical="center" wrapText="1"/>
    </xf>
    <xf numFmtId="165" fontId="23" fillId="0" borderId="3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vertical="center" wrapText="1"/>
    </xf>
    <xf numFmtId="164" fontId="26" fillId="0" borderId="38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vertical="center" wrapText="1"/>
    </xf>
    <xf numFmtId="165" fontId="7" fillId="0" borderId="27" xfId="0" applyNumberFormat="1" applyFont="1" applyBorder="1" applyAlignment="1">
      <alignment vertical="center" wrapText="1"/>
    </xf>
    <xf numFmtId="165" fontId="10" fillId="0" borderId="25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vertical="center" wrapText="1"/>
    </xf>
    <xf numFmtId="164" fontId="7" fillId="0" borderId="28" xfId="0" applyNumberFormat="1" applyFont="1" applyBorder="1" applyAlignment="1">
      <alignment vertical="center" wrapText="1"/>
    </xf>
    <xf numFmtId="164" fontId="10" fillId="0" borderId="26" xfId="0" applyNumberFormat="1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164" fontId="7" fillId="0" borderId="43" xfId="0" applyNumberFormat="1" applyFont="1" applyBorder="1" applyAlignment="1">
      <alignment vertical="center" wrapText="1"/>
    </xf>
    <xf numFmtId="0" fontId="23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165" fontId="24" fillId="0" borderId="47" xfId="0" applyNumberFormat="1" applyFont="1" applyBorder="1" applyAlignment="1">
      <alignment horizontal="center" vertical="center" wrapText="1"/>
    </xf>
    <xf numFmtId="165" fontId="23" fillId="0" borderId="45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64" fontId="24" fillId="0" borderId="45" xfId="0" applyNumberFormat="1" applyFont="1" applyBorder="1" applyAlignment="1">
      <alignment vertical="center" wrapText="1"/>
    </xf>
    <xf numFmtId="164" fontId="24" fillId="0" borderId="48" xfId="0" applyNumberFormat="1" applyFont="1" applyBorder="1" applyAlignment="1">
      <alignment vertical="center" wrapText="1"/>
    </xf>
    <xf numFmtId="164" fontId="23" fillId="0" borderId="46" xfId="0" applyNumberFormat="1" applyFont="1" applyBorder="1" applyAlignment="1">
      <alignment vertical="center" wrapText="1"/>
    </xf>
    <xf numFmtId="3" fontId="23" fillId="0" borderId="47" xfId="0" applyNumberFormat="1" applyFont="1" applyBorder="1" applyAlignment="1">
      <alignment horizontal="right" vertical="center" wrapText="1"/>
    </xf>
    <xf numFmtId="164" fontId="24" fillId="0" borderId="4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vertical="center" wrapText="1"/>
    </xf>
    <xf numFmtId="3" fontId="25" fillId="0" borderId="26" xfId="0" applyNumberFormat="1" applyFont="1" applyBorder="1" applyAlignment="1">
      <alignment horizontal="right" vertical="center" wrapText="1"/>
    </xf>
    <xf numFmtId="165" fontId="27" fillId="0" borderId="27" xfId="0" applyNumberFormat="1" applyFont="1" applyBorder="1" applyAlignment="1">
      <alignment horizontal="center" vertical="center" wrapText="1"/>
    </xf>
    <xf numFmtId="165" fontId="25" fillId="0" borderId="25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4" fontId="27" fillId="0" borderId="25" xfId="0" applyNumberFormat="1" applyFont="1" applyBorder="1" applyAlignment="1">
      <alignment vertical="center" wrapText="1"/>
    </xf>
    <xf numFmtId="164" fontId="27" fillId="0" borderId="28" xfId="0" applyNumberFormat="1" applyFont="1" applyBorder="1" applyAlignment="1">
      <alignment vertical="center" wrapText="1"/>
    </xf>
    <xf numFmtId="164" fontId="25" fillId="0" borderId="25" xfId="0" applyNumberFormat="1" applyFont="1" applyBorder="1" applyAlignment="1">
      <alignment horizontal="center" vertical="center" wrapText="1"/>
    </xf>
    <xf numFmtId="164" fontId="25" fillId="0" borderId="26" xfId="0" applyNumberFormat="1" applyFont="1" applyBorder="1" applyAlignment="1">
      <alignment vertical="center" wrapText="1"/>
    </xf>
    <xf numFmtId="3" fontId="25" fillId="0" borderId="27" xfId="0" applyNumberFormat="1" applyFont="1" applyBorder="1" applyAlignment="1">
      <alignment horizontal="right" vertical="center" wrapText="1"/>
    </xf>
    <xf numFmtId="164" fontId="27" fillId="0" borderId="43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165" fontId="27" fillId="0" borderId="12" xfId="0" applyNumberFormat="1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vertical="center" wrapText="1"/>
    </xf>
    <xf numFmtId="164" fontId="27" fillId="0" borderId="13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5" fillId="0" borderId="15" xfId="0" applyNumberFormat="1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164" fontId="27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10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3" fontId="23" fillId="0" borderId="50" xfId="0" applyNumberFormat="1" applyFont="1" applyBorder="1" applyAlignment="1">
      <alignment horizontal="right" vertical="center" wrapText="1"/>
    </xf>
    <xf numFmtId="3" fontId="23" fillId="0" borderId="39" xfId="0" applyNumberFormat="1" applyFont="1" applyBorder="1" applyAlignment="1">
      <alignment horizontal="right" vertical="center" wrapText="1"/>
    </xf>
    <xf numFmtId="165" fontId="24" fillId="0" borderId="38" xfId="0" applyNumberFormat="1" applyFont="1" applyBorder="1" applyAlignment="1">
      <alignment horizontal="center" vertical="center" wrapText="1"/>
    </xf>
    <xf numFmtId="165" fontId="24" fillId="0" borderId="41" xfId="0" applyNumberFormat="1" applyFont="1" applyBorder="1" applyAlignment="1">
      <alignment horizontal="center" vertical="center" wrapText="1"/>
    </xf>
    <xf numFmtId="165" fontId="23" fillId="0" borderId="39" xfId="0" applyNumberFormat="1" applyFont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right" vertical="center" wrapText="1"/>
    </xf>
    <xf numFmtId="164" fontId="24" fillId="0" borderId="42" xfId="0" applyNumberFormat="1" applyFont="1" applyBorder="1" applyAlignment="1">
      <alignment vertical="center" wrapText="1"/>
    </xf>
    <xf numFmtId="3" fontId="10" fillId="0" borderId="51" xfId="0" applyNumberFormat="1" applyFont="1" applyBorder="1" applyAlignment="1">
      <alignment horizontal="right" vertical="center" wrapText="1"/>
    </xf>
    <xf numFmtId="165" fontId="7" fillId="0" borderId="47" xfId="0" applyNumberFormat="1" applyFont="1" applyBorder="1" applyAlignment="1">
      <alignment vertical="center" wrapText="1"/>
    </xf>
    <xf numFmtId="165" fontId="10" fillId="0" borderId="45" xfId="0" applyNumberFormat="1" applyFont="1" applyBorder="1" applyAlignment="1">
      <alignment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vertical="center" wrapText="1"/>
    </xf>
    <xf numFmtId="165" fontId="7" fillId="0" borderId="45" xfId="0" applyNumberFormat="1" applyFont="1" applyBorder="1" applyAlignment="1">
      <alignment vertical="center" wrapText="1"/>
    </xf>
    <xf numFmtId="165" fontId="7" fillId="0" borderId="48" xfId="0" applyNumberFormat="1" applyFont="1" applyBorder="1" applyAlignment="1">
      <alignment vertical="center" wrapText="1"/>
    </xf>
    <xf numFmtId="165" fontId="10" fillId="0" borderId="46" xfId="0" applyNumberFormat="1" applyFont="1" applyBorder="1" applyAlignment="1">
      <alignment vertical="center" wrapText="1"/>
    </xf>
    <xf numFmtId="3" fontId="10" fillId="0" borderId="47" xfId="0" applyNumberFormat="1" applyFont="1" applyBorder="1" applyAlignment="1">
      <alignment vertical="center" wrapText="1"/>
    </xf>
    <xf numFmtId="164" fontId="7" fillId="0" borderId="49" xfId="0" applyNumberFormat="1" applyFont="1" applyBorder="1" applyAlignment="1">
      <alignment vertical="center" wrapText="1"/>
    </xf>
    <xf numFmtId="164" fontId="7" fillId="0" borderId="48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10" fillId="0" borderId="52" xfId="0" applyNumberFormat="1" applyFont="1" applyBorder="1" applyAlignment="1">
      <alignment horizontal="right" vertical="center" wrapText="1"/>
    </xf>
    <xf numFmtId="165" fontId="7" fillId="0" borderId="25" xfId="0" applyNumberFormat="1" applyFont="1" applyBorder="1" applyAlignment="1">
      <alignment vertical="center" wrapText="1"/>
    </xf>
    <xf numFmtId="165" fontId="7" fillId="0" borderId="28" xfId="0" applyNumberFormat="1" applyFont="1" applyBorder="1" applyAlignment="1">
      <alignment vertical="center" wrapText="1"/>
    </xf>
    <xf numFmtId="165" fontId="10" fillId="0" borderId="26" xfId="0" applyNumberFormat="1" applyFont="1" applyBorder="1" applyAlignment="1">
      <alignment vertical="center" wrapText="1"/>
    </xf>
    <xf numFmtId="165" fontId="23" fillId="0" borderId="44" xfId="0" applyNumberFormat="1" applyFont="1" applyBorder="1" applyAlignment="1">
      <alignment horizontal="center" vertical="center" wrapText="1"/>
    </xf>
    <xf numFmtId="165" fontId="10" fillId="0" borderId="45" xfId="0" applyNumberFormat="1" applyFont="1" applyBorder="1" applyAlignment="1">
      <alignment vertical="center" wrapText="1"/>
    </xf>
    <xf numFmtId="165" fontId="24" fillId="0" borderId="45" xfId="0" applyNumberFormat="1" applyFont="1" applyBorder="1" applyAlignment="1">
      <alignment horizontal="center" vertical="center" wrapText="1"/>
    </xf>
    <xf numFmtId="165" fontId="24" fillId="0" borderId="48" xfId="0" applyNumberFormat="1" applyFont="1" applyBorder="1" applyAlignment="1">
      <alignment horizontal="center" vertical="center" wrapText="1"/>
    </xf>
    <xf numFmtId="165" fontId="23" fillId="0" borderId="46" xfId="0" applyNumberFormat="1" applyFont="1" applyBorder="1" applyAlignment="1">
      <alignment horizontal="center" vertical="center" wrapText="1"/>
    </xf>
    <xf numFmtId="164" fontId="24" fillId="0" borderId="4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2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64" fontId="29" fillId="0" borderId="6" xfId="0" applyNumberFormat="1" applyFont="1" applyBorder="1" applyAlignment="1">
      <alignment vertical="center" wrapText="1"/>
    </xf>
    <xf numFmtId="164" fontId="29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3" fontId="10" fillId="0" borderId="52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165" fontId="7" fillId="0" borderId="2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0" xfId="0" applyNumberFormat="1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3" fontId="10" fillId="0" borderId="54" xfId="0" applyNumberFormat="1" applyFont="1" applyBorder="1" applyAlignment="1">
      <alignment vertical="center" wrapText="1"/>
    </xf>
    <xf numFmtId="165" fontId="7" fillId="0" borderId="55" xfId="0" applyNumberFormat="1" applyFont="1" applyBorder="1" applyAlignment="1">
      <alignment vertical="center" wrapText="1"/>
    </xf>
    <xf numFmtId="165" fontId="7" fillId="0" borderId="56" xfId="0" applyNumberFormat="1" applyFont="1" applyBorder="1" applyAlignment="1">
      <alignment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165" fontId="10" fillId="0" borderId="57" xfId="0" applyNumberFormat="1" applyFont="1" applyBorder="1" applyAlignment="1">
      <alignment vertical="center" wrapText="1"/>
    </xf>
    <xf numFmtId="3" fontId="10" fillId="0" borderId="58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Continuous" vertical="center" wrapText="1"/>
    </xf>
    <xf numFmtId="0" fontId="30" fillId="0" borderId="2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65" fontId="1" fillId="0" borderId="25" xfId="0" applyNumberFormat="1" applyFont="1" applyBorder="1" applyAlignment="1">
      <alignment vertical="center" wrapText="1"/>
    </xf>
    <xf numFmtId="165" fontId="1" fillId="0" borderId="28" xfId="0" applyNumberFormat="1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vertical="center" wrapText="1"/>
    </xf>
    <xf numFmtId="164" fontId="1" fillId="0" borderId="23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52" xfId="0" applyFont="1" applyBorder="1" applyAlignment="1">
      <alignment horizontal="centerContinuous" vertical="center" wrapText="1"/>
    </xf>
    <xf numFmtId="3" fontId="22" fillId="0" borderId="52" xfId="0" applyNumberFormat="1" applyFont="1" applyBorder="1" applyAlignment="1">
      <alignment vertical="center" wrapText="1"/>
    </xf>
    <xf numFmtId="165" fontId="22" fillId="0" borderId="27" xfId="0" applyNumberFormat="1" applyFont="1" applyBorder="1" applyAlignment="1">
      <alignment vertical="center" wrapText="1"/>
    </xf>
    <xf numFmtId="165" fontId="22" fillId="0" borderId="25" xfId="0" applyNumberFormat="1" applyFont="1" applyBorder="1" applyAlignment="1">
      <alignment vertical="center" wrapText="1"/>
    </xf>
    <xf numFmtId="164" fontId="22" fillId="0" borderId="26" xfId="0" applyNumberFormat="1" applyFont="1" applyBorder="1" applyAlignment="1">
      <alignment horizontal="right" vertical="center" wrapText="1"/>
    </xf>
    <xf numFmtId="165" fontId="22" fillId="0" borderId="28" xfId="0" applyNumberFormat="1" applyFont="1" applyBorder="1" applyAlignment="1">
      <alignment vertical="center" wrapText="1"/>
    </xf>
    <xf numFmtId="165" fontId="22" fillId="0" borderId="26" xfId="0" applyNumberFormat="1" applyFont="1" applyBorder="1" applyAlignment="1">
      <alignment vertical="center" wrapText="1"/>
    </xf>
    <xf numFmtId="164" fontId="8" fillId="0" borderId="43" xfId="0" applyNumberFormat="1" applyFont="1" applyBorder="1" applyAlignment="1">
      <alignment vertical="center" wrapText="1"/>
    </xf>
    <xf numFmtId="164" fontId="8" fillId="0" borderId="28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54" xfId="0" applyFont="1" applyBorder="1" applyAlignment="1">
      <alignment horizontal="centerContinuous" vertical="center" wrapText="1"/>
    </xf>
    <xf numFmtId="3" fontId="22" fillId="0" borderId="54" xfId="0" applyNumberFormat="1" applyFont="1" applyBorder="1" applyAlignment="1">
      <alignment vertical="center" wrapText="1"/>
    </xf>
    <xf numFmtId="165" fontId="22" fillId="0" borderId="58" xfId="0" applyNumberFormat="1" applyFont="1" applyBorder="1" applyAlignment="1">
      <alignment vertical="center" wrapText="1"/>
    </xf>
    <xf numFmtId="165" fontId="22" fillId="0" borderId="55" xfId="0" applyNumberFormat="1" applyFont="1" applyBorder="1" applyAlignment="1">
      <alignment vertical="center" wrapText="1"/>
    </xf>
    <xf numFmtId="164" fontId="22" fillId="0" borderId="55" xfId="0" applyNumberFormat="1" applyFont="1" applyBorder="1" applyAlignment="1">
      <alignment horizontal="center" vertical="center" wrapText="1"/>
    </xf>
    <xf numFmtId="164" fontId="22" fillId="0" borderId="57" xfId="0" applyNumberFormat="1" applyFont="1" applyBorder="1" applyAlignment="1">
      <alignment horizontal="right" vertical="center" wrapText="1"/>
    </xf>
    <xf numFmtId="165" fontId="22" fillId="0" borderId="56" xfId="0" applyNumberFormat="1" applyFont="1" applyBorder="1" applyAlignment="1">
      <alignment vertical="center" wrapText="1"/>
    </xf>
    <xf numFmtId="165" fontId="22" fillId="0" borderId="57" xfId="0" applyNumberFormat="1" applyFont="1" applyBorder="1" applyAlignment="1">
      <alignment vertical="center" wrapText="1"/>
    </xf>
    <xf numFmtId="3" fontId="22" fillId="0" borderId="57" xfId="0" applyNumberFormat="1" applyFont="1" applyBorder="1" applyAlignment="1">
      <alignment horizontal="right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56" xfId="0" applyNumberFormat="1" applyFont="1" applyBorder="1" applyAlignment="1">
      <alignment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60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165" fontId="15" fillId="0" borderId="2" xfId="0" applyNumberFormat="1" applyFont="1" applyBorder="1" applyAlignment="1">
      <alignment vertical="center" wrapText="1"/>
    </xf>
    <xf numFmtId="165" fontId="1" fillId="0" borderId="20" xfId="0" applyNumberFormat="1" applyFont="1" applyBorder="1" applyAlignment="1">
      <alignment vertical="center" wrapText="1"/>
    </xf>
    <xf numFmtId="164" fontId="15" fillId="0" borderId="23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52" xfId="0" applyFont="1" applyBorder="1" applyAlignment="1">
      <alignment horizontal="centerContinuous" vertical="center" wrapText="1"/>
    </xf>
    <xf numFmtId="165" fontId="8" fillId="0" borderId="25" xfId="0" applyNumberFormat="1" applyFont="1" applyBorder="1" applyAlignment="1">
      <alignment vertical="center" wrapText="1"/>
    </xf>
    <xf numFmtId="165" fontId="1" fillId="0" borderId="27" xfId="0" applyNumberFormat="1" applyFont="1" applyBorder="1" applyAlignment="1">
      <alignment vertical="center" wrapText="1"/>
    </xf>
    <xf numFmtId="165" fontId="1" fillId="0" borderId="25" xfId="0" applyNumberFormat="1" applyFont="1" applyBorder="1" applyAlignment="1">
      <alignment vertical="center" wrapText="1"/>
    </xf>
    <xf numFmtId="164" fontId="1" fillId="0" borderId="43" xfId="0" applyNumberFormat="1" applyFont="1" applyBorder="1" applyAlignment="1">
      <alignment vertical="center" wrapText="1"/>
    </xf>
    <xf numFmtId="164" fontId="1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Continuous" vertical="center" wrapText="1"/>
    </xf>
    <xf numFmtId="165" fontId="8" fillId="0" borderId="55" xfId="0" applyNumberFormat="1" applyFont="1" applyBorder="1" applyAlignment="1">
      <alignment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56" xfId="0" applyNumberFormat="1" applyFont="1" applyBorder="1" applyAlignment="1">
      <alignment vertical="center" wrapText="1"/>
    </xf>
    <xf numFmtId="0" fontId="23" fillId="0" borderId="52" xfId="0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165" fontId="24" fillId="0" borderId="27" xfId="0" applyNumberFormat="1" applyFont="1" applyBorder="1" applyAlignment="1">
      <alignment vertical="center" wrapText="1"/>
    </xf>
    <xf numFmtId="165" fontId="23" fillId="0" borderId="25" xfId="0" applyNumberFormat="1" applyFont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165" fontId="24" fillId="0" borderId="25" xfId="0" applyNumberFormat="1" applyFont="1" applyBorder="1" applyAlignment="1">
      <alignment vertical="center" wrapText="1"/>
    </xf>
    <xf numFmtId="165" fontId="24" fillId="0" borderId="28" xfId="0" applyNumberFormat="1" applyFont="1" applyBorder="1" applyAlignment="1">
      <alignment vertical="center" wrapText="1"/>
    </xf>
    <xf numFmtId="165" fontId="23" fillId="0" borderId="0" xfId="0" applyNumberFormat="1" applyFont="1" applyBorder="1" applyAlignment="1">
      <alignment vertical="center" wrapText="1"/>
    </xf>
    <xf numFmtId="0" fontId="22" fillId="0" borderId="52" xfId="0" applyFont="1" applyBorder="1" applyAlignment="1">
      <alignment horizontal="centerContinuous" vertical="center" wrapText="1"/>
    </xf>
    <xf numFmtId="165" fontId="25" fillId="0" borderId="25" xfId="0" applyNumberFormat="1" applyFont="1" applyBorder="1" applyAlignment="1">
      <alignment vertical="center" wrapText="1"/>
    </xf>
    <xf numFmtId="3" fontId="25" fillId="0" borderId="52" xfId="0" applyNumberFormat="1" applyFont="1" applyBorder="1" applyAlignment="1">
      <alignment vertical="center" wrapText="1"/>
    </xf>
    <xf numFmtId="165" fontId="25" fillId="0" borderId="27" xfId="0" applyNumberFormat="1" applyFont="1" applyBorder="1" applyAlignment="1">
      <alignment vertical="center" wrapText="1"/>
    </xf>
    <xf numFmtId="165" fontId="25" fillId="0" borderId="25" xfId="0" applyNumberFormat="1" applyFont="1" applyBorder="1" applyAlignment="1">
      <alignment vertical="center" wrapText="1"/>
    </xf>
    <xf numFmtId="164" fontId="25" fillId="0" borderId="25" xfId="0" applyNumberFormat="1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right" vertical="center" wrapText="1"/>
    </xf>
    <xf numFmtId="165" fontId="25" fillId="0" borderId="28" xfId="0" applyNumberFormat="1" applyFont="1" applyBorder="1" applyAlignment="1">
      <alignment vertical="center" wrapText="1"/>
    </xf>
    <xf numFmtId="165" fontId="25" fillId="0" borderId="0" xfId="0" applyNumberFormat="1" applyFont="1" applyBorder="1" applyAlignment="1">
      <alignment vertical="center" wrapText="1"/>
    </xf>
    <xf numFmtId="3" fontId="25" fillId="0" borderId="52" xfId="0" applyNumberFormat="1" applyFont="1" applyBorder="1" applyAlignment="1">
      <alignment horizontal="right" vertical="center" wrapText="1"/>
    </xf>
    <xf numFmtId="164" fontId="25" fillId="0" borderId="43" xfId="0" applyNumberFormat="1" applyFont="1" applyBorder="1" applyAlignment="1">
      <alignment vertical="center" wrapText="1"/>
    </xf>
    <xf numFmtId="164" fontId="25" fillId="0" borderId="28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2" fillId="0" borderId="9" xfId="0" applyFont="1" applyBorder="1" applyAlignment="1">
      <alignment horizontal="centerContinuous" vertical="center" wrapText="1"/>
    </xf>
    <xf numFmtId="165" fontId="25" fillId="0" borderId="10" xfId="0" applyNumberFormat="1" applyFont="1" applyBorder="1" applyAlignment="1">
      <alignment vertical="center" wrapText="1"/>
    </xf>
    <xf numFmtId="3" fontId="25" fillId="0" borderId="9" xfId="0" applyNumberFormat="1" applyFont="1" applyBorder="1" applyAlignment="1">
      <alignment vertical="center" wrapText="1"/>
    </xf>
    <xf numFmtId="165" fontId="25" fillId="0" borderId="12" xfId="0" applyNumberFormat="1" applyFont="1" applyBorder="1" applyAlignment="1">
      <alignment vertical="center" wrapText="1"/>
    </xf>
    <xf numFmtId="165" fontId="25" fillId="0" borderId="10" xfId="0" applyNumberFormat="1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165" fontId="25" fillId="0" borderId="13" xfId="0" applyNumberFormat="1" applyFont="1" applyBorder="1" applyAlignment="1">
      <alignment vertical="center" wrapText="1"/>
    </xf>
    <xf numFmtId="165" fontId="25" fillId="0" borderId="36" xfId="0" applyNumberFormat="1" applyFont="1" applyBorder="1" applyAlignment="1">
      <alignment vertical="center" wrapText="1"/>
    </xf>
    <xf numFmtId="3" fontId="25" fillId="0" borderId="9" xfId="0" applyNumberFormat="1" applyFont="1" applyBorder="1" applyAlignment="1">
      <alignment horizontal="right" vertical="center" wrapText="1"/>
    </xf>
    <xf numFmtId="164" fontId="25" fillId="0" borderId="16" xfId="0" applyNumberFormat="1" applyFont="1" applyBorder="1" applyAlignment="1">
      <alignment vertical="center" wrapText="1"/>
    </xf>
    <xf numFmtId="164" fontId="25" fillId="0" borderId="13" xfId="0" applyNumberFormat="1" applyFont="1" applyBorder="1" applyAlignment="1">
      <alignment vertical="center" wrapText="1"/>
    </xf>
    <xf numFmtId="0" fontId="23" fillId="0" borderId="50" xfId="0" applyFont="1" applyBorder="1" applyAlignment="1">
      <alignment horizontal="centerContinuous" vertical="center" wrapText="1"/>
    </xf>
    <xf numFmtId="0" fontId="10" fillId="0" borderId="62" xfId="0" applyFont="1" applyBorder="1" applyAlignment="1">
      <alignment horizontal="left" vertical="center" wrapText="1"/>
    </xf>
    <xf numFmtId="3" fontId="23" fillId="0" borderId="50" xfId="0" applyNumberFormat="1" applyFont="1" applyBorder="1" applyAlignment="1">
      <alignment vertical="center" wrapText="1"/>
    </xf>
    <xf numFmtId="165" fontId="23" fillId="0" borderId="40" xfId="0" applyNumberFormat="1" applyFont="1" applyBorder="1" applyAlignment="1">
      <alignment vertical="center" wrapText="1"/>
    </xf>
    <xf numFmtId="165" fontId="23" fillId="0" borderId="38" xfId="0" applyNumberFormat="1" applyFont="1" applyBorder="1" applyAlignment="1">
      <alignment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3" fontId="23" fillId="0" borderId="39" xfId="0" applyNumberFormat="1" applyFont="1" applyBorder="1" applyAlignment="1">
      <alignment horizontal="right" vertical="center" wrapText="1"/>
    </xf>
    <xf numFmtId="165" fontId="23" fillId="0" borderId="41" xfId="0" applyNumberFormat="1" applyFont="1" applyBorder="1" applyAlignment="1">
      <alignment vertical="center" wrapText="1"/>
    </xf>
    <xf numFmtId="165" fontId="23" fillId="0" borderId="63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horizontal="right" vertical="center" wrapText="1"/>
    </xf>
    <xf numFmtId="164" fontId="10" fillId="0" borderId="42" xfId="0" applyNumberFormat="1" applyFont="1" applyBorder="1" applyAlignment="1">
      <alignment vertical="center" wrapText="1"/>
    </xf>
    <xf numFmtId="164" fontId="10" fillId="0" borderId="41" xfId="0" applyNumberFormat="1" applyFont="1" applyBorder="1" applyAlignment="1">
      <alignment vertical="center" wrapText="1"/>
    </xf>
    <xf numFmtId="0" fontId="23" fillId="0" borderId="52" xfId="0" applyFont="1" applyBorder="1" applyAlignment="1">
      <alignment horizontal="centerContinuous" vertical="center" wrapText="1"/>
    </xf>
    <xf numFmtId="0" fontId="10" fillId="0" borderId="61" xfId="0" applyFont="1" applyBorder="1" applyAlignment="1">
      <alignment horizontal="left" vertical="center" wrapText="1"/>
    </xf>
    <xf numFmtId="165" fontId="23" fillId="0" borderId="27" xfId="0" applyNumberFormat="1" applyFont="1" applyBorder="1" applyAlignment="1">
      <alignment vertical="center" wrapText="1"/>
    </xf>
    <xf numFmtId="164" fontId="23" fillId="0" borderId="25" xfId="0" applyNumberFormat="1" applyFont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right" vertical="center" wrapText="1"/>
    </xf>
    <xf numFmtId="165" fontId="23" fillId="0" borderId="28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horizontal="right" vertical="center" wrapText="1"/>
    </xf>
    <xf numFmtId="164" fontId="10" fillId="0" borderId="43" xfId="0" applyNumberFormat="1" applyFont="1" applyBorder="1" applyAlignment="1">
      <alignment vertical="center" wrapText="1"/>
    </xf>
    <xf numFmtId="164" fontId="10" fillId="0" borderId="28" xfId="0" applyNumberFormat="1" applyFont="1" applyBorder="1" applyAlignment="1">
      <alignment vertical="center" wrapText="1"/>
    </xf>
    <xf numFmtId="0" fontId="25" fillId="0" borderId="52" xfId="0" applyFont="1" applyBorder="1" applyAlignment="1">
      <alignment horizontal="centerContinuous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5" fillId="0" borderId="64" xfId="0" applyNumberFormat="1" applyFont="1" applyBorder="1" applyAlignment="1">
      <alignment horizontal="center" vertical="center" wrapText="1"/>
    </xf>
    <xf numFmtId="165" fontId="1" fillId="0" borderId="64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165" fontId="1" fillId="0" borderId="65" xfId="0" applyNumberFormat="1" applyFont="1" applyBorder="1" applyAlignment="1">
      <alignment horizontal="center" vertical="center" wrapText="1"/>
    </xf>
    <xf numFmtId="165" fontId="15" fillId="0" borderId="64" xfId="0" applyNumberFormat="1" applyFont="1" applyBorder="1" applyAlignment="1">
      <alignment vertical="center" wrapText="1"/>
    </xf>
    <xf numFmtId="165" fontId="15" fillId="0" borderId="19" xfId="0" applyNumberFormat="1" applyFont="1" applyBorder="1" applyAlignment="1">
      <alignment vertical="center" wrapText="1"/>
    </xf>
    <xf numFmtId="0" fontId="10" fillId="0" borderId="24" xfId="0" applyFont="1" applyBorder="1" applyAlignment="1">
      <alignment horizontal="centerContinuous" vertical="center" wrapText="1"/>
    </xf>
    <xf numFmtId="165" fontId="8" fillId="0" borderId="61" xfId="0" applyNumberFormat="1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horizontal="right" vertical="center" wrapText="1"/>
    </xf>
    <xf numFmtId="164" fontId="25" fillId="0" borderId="0" xfId="0" applyNumberFormat="1" applyFont="1" applyBorder="1" applyAlignment="1">
      <alignment vertical="center" wrapText="1"/>
    </xf>
    <xf numFmtId="0" fontId="10" fillId="0" borderId="66" xfId="0" applyFont="1" applyBorder="1" applyAlignment="1">
      <alignment horizontal="centerContinuous" vertical="center" wrapText="1"/>
    </xf>
    <xf numFmtId="165" fontId="8" fillId="0" borderId="67" xfId="0" applyNumberFormat="1" applyFont="1" applyBorder="1" applyAlignment="1">
      <alignment vertical="center" wrapText="1"/>
    </xf>
    <xf numFmtId="3" fontId="8" fillId="0" borderId="54" xfId="0" applyNumberFormat="1" applyFont="1" applyBorder="1" applyAlignment="1">
      <alignment vertical="center" wrapText="1"/>
    </xf>
    <xf numFmtId="165" fontId="26" fillId="0" borderId="68" xfId="0" applyNumberFormat="1" applyFont="1" applyBorder="1" applyAlignment="1">
      <alignment horizontal="center" vertical="center" wrapText="1"/>
    </xf>
    <xf numFmtId="165" fontId="8" fillId="0" borderId="68" xfId="0" applyNumberFormat="1" applyFont="1" applyBorder="1" applyAlignment="1">
      <alignment horizontal="center" vertical="center" wrapText="1"/>
    </xf>
    <xf numFmtId="164" fontId="8" fillId="0" borderId="55" xfId="0" applyNumberFormat="1" applyFont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right" vertical="center" wrapText="1"/>
    </xf>
    <xf numFmtId="165" fontId="26" fillId="0" borderId="66" xfId="0" applyNumberFormat="1" applyFont="1" applyBorder="1" applyAlignment="1">
      <alignment horizontal="center" vertical="center" wrapText="1"/>
    </xf>
    <xf numFmtId="165" fontId="8" fillId="0" borderId="69" xfId="0" applyNumberFormat="1" applyFont="1" applyBorder="1" applyAlignment="1">
      <alignment horizontal="center" vertical="center" wrapText="1"/>
    </xf>
    <xf numFmtId="165" fontId="27" fillId="0" borderId="68" xfId="0" applyNumberFormat="1" applyFont="1" applyBorder="1" applyAlignment="1">
      <alignment vertical="center" wrapText="1"/>
    </xf>
    <xf numFmtId="165" fontId="27" fillId="0" borderId="66" xfId="0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.75390625" style="399" customWidth="1"/>
    <col min="2" max="2" width="37.00390625" style="3" customWidth="1"/>
    <col min="3" max="3" width="13.75390625" style="3" customWidth="1"/>
    <col min="4" max="4" width="5.00390625" style="4" hidden="1" customWidth="1"/>
    <col min="5" max="5" width="0.12890625" style="3" hidden="1" customWidth="1"/>
    <col min="6" max="6" width="5.75390625" style="5" customWidth="1"/>
    <col min="7" max="7" width="11.625" style="3" customWidth="1"/>
    <col min="8" max="8" width="6.25390625" style="4" hidden="1" customWidth="1"/>
    <col min="9" max="9" width="6.125" style="4" hidden="1" customWidth="1"/>
    <col min="10" max="10" width="4.875" style="19" customWidth="1"/>
    <col min="11" max="11" width="7.875" style="3" hidden="1" customWidth="1"/>
    <col min="12" max="12" width="10.625" style="3" customWidth="1"/>
    <col min="13" max="13" width="0.2421875" style="4" hidden="1" customWidth="1"/>
    <col min="14" max="14" width="5.875" style="9" hidden="1" customWidth="1"/>
    <col min="15" max="15" width="4.75390625" style="5" customWidth="1"/>
    <col min="16" max="16384" width="10.00390625" style="3" customWidth="1"/>
  </cols>
  <sheetData>
    <row r="1" spans="1:11" ht="11.25" customHeight="1">
      <c r="A1" s="1"/>
      <c r="B1" s="2"/>
      <c r="G1" s="6" t="s">
        <v>0</v>
      </c>
      <c r="J1" s="7"/>
      <c r="K1" s="8"/>
    </row>
    <row r="2" spans="1:11" ht="11.25" customHeight="1">
      <c r="A2" s="10"/>
      <c r="B2" s="8"/>
      <c r="G2" s="11" t="s">
        <v>66</v>
      </c>
      <c r="J2" s="12"/>
      <c r="K2" s="8"/>
    </row>
    <row r="3" spans="1:15" ht="11.25" customHeight="1">
      <c r="A3" s="10"/>
      <c r="B3" s="8"/>
      <c r="G3" s="11" t="s">
        <v>1</v>
      </c>
      <c r="H3" s="13"/>
      <c r="I3" s="13"/>
      <c r="J3" s="12"/>
      <c r="K3" s="14"/>
      <c r="L3" s="15"/>
      <c r="M3" s="13"/>
      <c r="N3" s="16" t="s">
        <v>2</v>
      </c>
      <c r="O3" s="17"/>
    </row>
    <row r="4" spans="1:15" ht="12.75" customHeight="1">
      <c r="A4" s="10"/>
      <c r="B4" s="8"/>
      <c r="G4" s="11" t="s">
        <v>67</v>
      </c>
      <c r="H4" s="13"/>
      <c r="I4" s="13"/>
      <c r="J4" s="12"/>
      <c r="K4" s="14"/>
      <c r="L4" s="15"/>
      <c r="M4" s="13"/>
      <c r="N4" s="16"/>
      <c r="O4" s="17"/>
    </row>
    <row r="5" spans="1:11" ht="7.5" customHeight="1">
      <c r="A5" s="10"/>
      <c r="B5" s="8"/>
      <c r="G5" s="18"/>
      <c r="K5" s="8"/>
    </row>
    <row r="6" spans="1:15" s="30" customFormat="1" ht="15.75" customHeight="1">
      <c r="A6" s="20" t="s">
        <v>3</v>
      </c>
      <c r="B6" s="21"/>
      <c r="C6" s="21"/>
      <c r="D6" s="22"/>
      <c r="E6" s="21"/>
      <c r="F6" s="23"/>
      <c r="G6" s="21"/>
      <c r="H6" s="22"/>
      <c r="I6" s="22"/>
      <c r="J6" s="24"/>
      <c r="K6" s="25"/>
      <c r="L6" s="26"/>
      <c r="M6" s="27"/>
      <c r="N6" s="28"/>
      <c r="O6" s="29"/>
    </row>
    <row r="7" spans="1:15" ht="14.25" customHeight="1" thickBot="1">
      <c r="A7" s="31" t="s">
        <v>4</v>
      </c>
      <c r="C7" s="32"/>
      <c r="D7" s="33"/>
      <c r="E7" s="34"/>
      <c r="F7" s="35"/>
      <c r="G7" s="32"/>
      <c r="H7" s="36"/>
      <c r="I7" s="36"/>
      <c r="J7" s="37"/>
      <c r="K7" s="38"/>
      <c r="L7" s="38" t="s">
        <v>5</v>
      </c>
      <c r="M7" s="39"/>
      <c r="N7" s="40"/>
      <c r="O7" s="41"/>
    </row>
    <row r="8" spans="1:15" s="56" customFormat="1" ht="16.5" customHeight="1" thickBot="1" thickTop="1">
      <c r="A8" s="42"/>
      <c r="B8" s="43"/>
      <c r="C8" s="44" t="s">
        <v>6</v>
      </c>
      <c r="D8" s="45"/>
      <c r="E8" s="46"/>
      <c r="F8" s="47"/>
      <c r="G8" s="48" t="s">
        <v>7</v>
      </c>
      <c r="H8" s="49"/>
      <c r="I8" s="50"/>
      <c r="J8" s="51"/>
      <c r="K8" s="52" t="s">
        <v>8</v>
      </c>
      <c r="L8" s="52" t="s">
        <v>8</v>
      </c>
      <c r="M8" s="53"/>
      <c r="N8" s="54"/>
      <c r="O8" s="55"/>
    </row>
    <row r="9" spans="1:15" s="70" customFormat="1" ht="24.75" customHeight="1" thickBot="1" thickTop="1">
      <c r="A9" s="57" t="s">
        <v>9</v>
      </c>
      <c r="B9" s="58" t="s">
        <v>10</v>
      </c>
      <c r="C9" s="59" t="s">
        <v>11</v>
      </c>
      <c r="D9" s="60" t="s">
        <v>12</v>
      </c>
      <c r="E9" s="61" t="s">
        <v>13</v>
      </c>
      <c r="F9" s="62" t="s">
        <v>14</v>
      </c>
      <c r="G9" s="63" t="s">
        <v>11</v>
      </c>
      <c r="H9" s="64" t="s">
        <v>15</v>
      </c>
      <c r="I9" s="65" t="s">
        <v>16</v>
      </c>
      <c r="J9" s="66" t="s">
        <v>14</v>
      </c>
      <c r="K9" s="67" t="s">
        <v>17</v>
      </c>
      <c r="L9" s="63" t="s">
        <v>11</v>
      </c>
      <c r="M9" s="68" t="s">
        <v>18</v>
      </c>
      <c r="N9" s="65" t="s">
        <v>16</v>
      </c>
      <c r="O9" s="69" t="s">
        <v>14</v>
      </c>
    </row>
    <row r="10" spans="1:15" s="80" customFormat="1" ht="7.5" customHeight="1" thickBot="1" thickTop="1">
      <c r="A10" s="71">
        <v>1</v>
      </c>
      <c r="B10" s="72">
        <v>2</v>
      </c>
      <c r="C10" s="73">
        <v>3</v>
      </c>
      <c r="D10" s="73">
        <v>5</v>
      </c>
      <c r="E10" s="74">
        <v>6</v>
      </c>
      <c r="F10" s="75">
        <v>4</v>
      </c>
      <c r="G10" s="76">
        <v>5</v>
      </c>
      <c r="H10" s="74">
        <v>9</v>
      </c>
      <c r="I10" s="77">
        <v>9</v>
      </c>
      <c r="J10" s="78">
        <v>6</v>
      </c>
      <c r="K10" s="76">
        <v>11</v>
      </c>
      <c r="L10" s="73">
        <v>7</v>
      </c>
      <c r="M10" s="79">
        <v>12</v>
      </c>
      <c r="N10" s="77">
        <v>13</v>
      </c>
      <c r="O10" s="78">
        <v>8</v>
      </c>
    </row>
    <row r="11" spans="1:15" s="93" customFormat="1" ht="15" customHeight="1" thickTop="1">
      <c r="A11" s="81" t="s">
        <v>19</v>
      </c>
      <c r="B11" s="82" t="s">
        <v>20</v>
      </c>
      <c r="C11" s="83">
        <f aca="true" t="shared" si="0" ref="C11:C54">G11+L11</f>
        <v>201393311</v>
      </c>
      <c r="D11" s="84"/>
      <c r="E11" s="85"/>
      <c r="F11" s="86">
        <f>J11+O11</f>
        <v>57.3322705391008</v>
      </c>
      <c r="G11" s="83">
        <f>SUM(G12:G13)</f>
        <v>173510562</v>
      </c>
      <c r="H11" s="87"/>
      <c r="I11" s="88" t="e">
        <f>G11/#REF!*100</f>
        <v>#REF!</v>
      </c>
      <c r="J11" s="89">
        <v>49.4</v>
      </c>
      <c r="K11" s="90" t="e">
        <f>K14+K20+K24+#REF!</f>
        <v>#REF!</v>
      </c>
      <c r="L11" s="83">
        <f>L14+L20+L24+L32+L35</f>
        <v>27882749</v>
      </c>
      <c r="M11" s="91"/>
      <c r="N11" s="92" t="e">
        <f>L11/K11*100</f>
        <v>#REF!</v>
      </c>
      <c r="O11" s="86">
        <f>L11/$C$52*100</f>
        <v>7.932270539100797</v>
      </c>
    </row>
    <row r="12" spans="1:15" s="105" customFormat="1" ht="11.25" customHeight="1">
      <c r="A12" s="94"/>
      <c r="B12" s="95" t="s">
        <v>21</v>
      </c>
      <c r="C12" s="96">
        <f>C14+C20+C25+C32+C35</f>
        <v>181393311</v>
      </c>
      <c r="D12" s="97"/>
      <c r="E12" s="98"/>
      <c r="F12" s="99"/>
      <c r="G12" s="96">
        <f>G14+G20+G25+G32+G35</f>
        <v>153510562</v>
      </c>
      <c r="H12" s="98"/>
      <c r="I12" s="100"/>
      <c r="J12" s="99"/>
      <c r="K12" s="101"/>
      <c r="L12" s="96">
        <f>L14+L20+L25+L32+L35</f>
        <v>27882749</v>
      </c>
      <c r="M12" s="102"/>
      <c r="N12" s="103"/>
      <c r="O12" s="104"/>
    </row>
    <row r="13" spans="1:15" s="106" customFormat="1" ht="11.25" customHeight="1" thickBot="1">
      <c r="A13" s="94"/>
      <c r="B13" s="95" t="s">
        <v>22</v>
      </c>
      <c r="C13" s="96">
        <f>C27+C29</f>
        <v>20000000</v>
      </c>
      <c r="D13" s="97"/>
      <c r="E13" s="98"/>
      <c r="F13" s="99"/>
      <c r="G13" s="96">
        <f>G27+G29</f>
        <v>20000000</v>
      </c>
      <c r="H13" s="98"/>
      <c r="I13" s="100"/>
      <c r="J13" s="99"/>
      <c r="K13" s="101"/>
      <c r="L13" s="96"/>
      <c r="M13" s="102"/>
      <c r="N13" s="103"/>
      <c r="O13" s="104"/>
    </row>
    <row r="14" spans="1:15" s="118" customFormat="1" ht="14.25" customHeight="1" thickTop="1">
      <c r="A14" s="107" t="s">
        <v>23</v>
      </c>
      <c r="B14" s="108" t="s">
        <v>24</v>
      </c>
      <c r="C14" s="109">
        <f t="shared" si="0"/>
        <v>41443189</v>
      </c>
      <c r="D14" s="110"/>
      <c r="E14" s="111"/>
      <c r="F14" s="112">
        <f>J14+O14</f>
        <v>11.790035019541516</v>
      </c>
      <c r="G14" s="109">
        <f>SUM(G15:G19)</f>
        <v>41443189</v>
      </c>
      <c r="H14" s="113"/>
      <c r="I14" s="114" t="e">
        <f>G14/#REF!*100</f>
        <v>#REF!</v>
      </c>
      <c r="J14" s="112">
        <f>G14/$C$52*100</f>
        <v>11.790035019541516</v>
      </c>
      <c r="K14" s="115">
        <f>SUM(K15:K18)</f>
        <v>0</v>
      </c>
      <c r="L14" s="116"/>
      <c r="M14" s="117"/>
      <c r="N14" s="114"/>
      <c r="O14" s="112"/>
    </row>
    <row r="15" spans="1:15" s="127" customFormat="1" ht="12" customHeight="1">
      <c r="A15" s="119"/>
      <c r="B15" s="120" t="s">
        <v>25</v>
      </c>
      <c r="C15" s="121">
        <f t="shared" si="0"/>
        <v>37628206</v>
      </c>
      <c r="D15" s="122"/>
      <c r="E15" s="123"/>
      <c r="F15" s="124"/>
      <c r="G15" s="125">
        <v>37628206</v>
      </c>
      <c r="H15" s="122"/>
      <c r="I15" s="122" t="e">
        <f>G15/#REF!*100</f>
        <v>#REF!</v>
      </c>
      <c r="J15" s="124"/>
      <c r="K15" s="123"/>
      <c r="L15" s="125"/>
      <c r="M15" s="122"/>
      <c r="N15" s="122"/>
      <c r="O15" s="126"/>
    </row>
    <row r="16" spans="1:15" s="127" customFormat="1" ht="12" customHeight="1">
      <c r="A16" s="119"/>
      <c r="B16" s="120" t="s">
        <v>26</v>
      </c>
      <c r="C16" s="121">
        <f t="shared" si="0"/>
        <v>771433</v>
      </c>
      <c r="D16" s="122"/>
      <c r="E16" s="123"/>
      <c r="F16" s="124"/>
      <c r="G16" s="125">
        <v>771433</v>
      </c>
      <c r="H16" s="122"/>
      <c r="I16" s="122" t="e">
        <f>G16/#REF!*100</f>
        <v>#REF!</v>
      </c>
      <c r="J16" s="124"/>
      <c r="K16" s="123"/>
      <c r="L16" s="125"/>
      <c r="M16" s="122"/>
      <c r="N16" s="122"/>
      <c r="O16" s="126"/>
    </row>
    <row r="17" spans="1:15" s="127" customFormat="1" ht="12" customHeight="1">
      <c r="A17" s="119"/>
      <c r="B17" s="120" t="s">
        <v>27</v>
      </c>
      <c r="C17" s="121">
        <f t="shared" si="0"/>
        <v>2243550</v>
      </c>
      <c r="D17" s="122"/>
      <c r="E17" s="123"/>
      <c r="F17" s="124"/>
      <c r="G17" s="125">
        <v>2243550</v>
      </c>
      <c r="H17" s="122"/>
      <c r="I17" s="122" t="e">
        <f>G17/#REF!*100</f>
        <v>#REF!</v>
      </c>
      <c r="J17" s="124"/>
      <c r="K17" s="123"/>
      <c r="L17" s="125"/>
      <c r="M17" s="122"/>
      <c r="N17" s="122"/>
      <c r="O17" s="126"/>
    </row>
    <row r="18" spans="1:15" s="127" customFormat="1" ht="12" customHeight="1">
      <c r="A18" s="119"/>
      <c r="B18" s="120" t="s">
        <v>28</v>
      </c>
      <c r="C18" s="121">
        <f t="shared" si="0"/>
        <v>800000</v>
      </c>
      <c r="D18" s="122"/>
      <c r="E18" s="123"/>
      <c r="F18" s="124"/>
      <c r="G18" s="125">
        <v>800000</v>
      </c>
      <c r="H18" s="122"/>
      <c r="I18" s="122" t="e">
        <f>G18/#REF!*100</f>
        <v>#REF!</v>
      </c>
      <c r="J18" s="124"/>
      <c r="K18" s="123"/>
      <c r="L18" s="125"/>
      <c r="M18" s="122"/>
      <c r="N18" s="122"/>
      <c r="O18" s="126"/>
    </row>
    <row r="19" spans="1:15" s="127" customFormat="1" ht="15" customHeight="1" hidden="1">
      <c r="A19" s="128"/>
      <c r="B19" s="120"/>
      <c r="C19" s="129"/>
      <c r="D19" s="122"/>
      <c r="E19" s="123"/>
      <c r="F19" s="130"/>
      <c r="G19" s="131"/>
      <c r="H19" s="122"/>
      <c r="I19" s="122"/>
      <c r="J19" s="130"/>
      <c r="K19" s="123"/>
      <c r="L19" s="131"/>
      <c r="M19" s="122"/>
      <c r="N19" s="122"/>
      <c r="O19" s="132"/>
    </row>
    <row r="20" spans="1:15" s="118" customFormat="1" ht="18.75" customHeight="1">
      <c r="A20" s="133" t="s">
        <v>29</v>
      </c>
      <c r="B20" s="134" t="s">
        <v>30</v>
      </c>
      <c r="C20" s="135">
        <f>G20+L20</f>
        <v>7710000</v>
      </c>
      <c r="D20" s="136"/>
      <c r="E20" s="137"/>
      <c r="F20" s="138">
        <f>J20+O20</f>
        <v>2.193392260442726</v>
      </c>
      <c r="G20" s="135">
        <f>SUM(G21:G23)</f>
        <v>7710000</v>
      </c>
      <c r="H20" s="139"/>
      <c r="I20" s="140" t="e">
        <f>G20/#REF!*100</f>
        <v>#REF!</v>
      </c>
      <c r="J20" s="138">
        <f>G20/$C$52*100</f>
        <v>2.193392260442726</v>
      </c>
      <c r="K20" s="141">
        <f>SUM(K21:K22)</f>
        <v>0</v>
      </c>
      <c r="L20" s="142"/>
      <c r="M20" s="143"/>
      <c r="N20" s="144"/>
      <c r="O20" s="145"/>
    </row>
    <row r="21" spans="1:15" s="127" customFormat="1" ht="12.75" customHeight="1">
      <c r="A21" s="119"/>
      <c r="B21" s="120" t="s">
        <v>31</v>
      </c>
      <c r="C21" s="146">
        <f t="shared" si="0"/>
        <v>460000</v>
      </c>
      <c r="D21" s="147"/>
      <c r="E21" s="148"/>
      <c r="F21" s="124"/>
      <c r="G21" s="146">
        <v>460000</v>
      </c>
      <c r="H21" s="149"/>
      <c r="I21" s="150" t="e">
        <f>G21/#REF!*100</f>
        <v>#REF!</v>
      </c>
      <c r="J21" s="124"/>
      <c r="K21" s="151"/>
      <c r="L21" s="152"/>
      <c r="M21" s="153"/>
      <c r="N21" s="150"/>
      <c r="O21" s="126"/>
    </row>
    <row r="22" spans="1:15" s="127" customFormat="1" ht="12.75" customHeight="1">
      <c r="A22" s="119"/>
      <c r="B22" s="120" t="s">
        <v>32</v>
      </c>
      <c r="C22" s="146">
        <f t="shared" si="0"/>
        <v>450000</v>
      </c>
      <c r="D22" s="147"/>
      <c r="E22" s="148"/>
      <c r="F22" s="124"/>
      <c r="G22" s="146">
        <v>450000</v>
      </c>
      <c r="H22" s="149"/>
      <c r="I22" s="150" t="e">
        <f>G22/#REF!*100</f>
        <v>#REF!</v>
      </c>
      <c r="J22" s="124"/>
      <c r="K22" s="151"/>
      <c r="L22" s="152"/>
      <c r="M22" s="153"/>
      <c r="N22" s="150"/>
      <c r="O22" s="126"/>
    </row>
    <row r="23" spans="1:15" s="127" customFormat="1" ht="15" customHeight="1">
      <c r="A23" s="119"/>
      <c r="B23" s="120" t="s">
        <v>33</v>
      </c>
      <c r="C23" s="146">
        <f t="shared" si="0"/>
        <v>6800000</v>
      </c>
      <c r="D23" s="147"/>
      <c r="E23" s="148"/>
      <c r="F23" s="124"/>
      <c r="G23" s="146">
        <v>6800000</v>
      </c>
      <c r="H23" s="149"/>
      <c r="I23" s="150"/>
      <c r="J23" s="124"/>
      <c r="K23" s="151"/>
      <c r="L23" s="152"/>
      <c r="M23" s="153"/>
      <c r="N23" s="150"/>
      <c r="O23" s="126"/>
    </row>
    <row r="24" spans="1:15" s="165" customFormat="1" ht="15" customHeight="1">
      <c r="A24" s="154" t="s">
        <v>34</v>
      </c>
      <c r="B24" s="155" t="s">
        <v>35</v>
      </c>
      <c r="C24" s="156">
        <f>G24+L24</f>
        <v>27065000</v>
      </c>
      <c r="D24" s="157"/>
      <c r="E24" s="158"/>
      <c r="F24" s="159">
        <f>J24+O24</f>
        <v>7.699631845510035</v>
      </c>
      <c r="G24" s="156">
        <f>SUM(G27:G31)</f>
        <v>27065000</v>
      </c>
      <c r="H24" s="160"/>
      <c r="I24" s="161" t="e">
        <f>G24/#REF!*100</f>
        <v>#REF!</v>
      </c>
      <c r="J24" s="159">
        <f>G24/$C$52*100</f>
        <v>7.699631845510035</v>
      </c>
      <c r="K24" s="162">
        <f>SUM(K27:K31)</f>
        <v>1000</v>
      </c>
      <c r="L24" s="163"/>
      <c r="M24" s="164"/>
      <c r="N24" s="161">
        <f>L24/K24*100</f>
        <v>0</v>
      </c>
      <c r="O24" s="159"/>
    </row>
    <row r="25" spans="1:15" s="178" customFormat="1" ht="9" customHeight="1">
      <c r="A25" s="166"/>
      <c r="B25" s="167" t="s">
        <v>21</v>
      </c>
      <c r="C25" s="168">
        <f>C28+C30+C31</f>
        <v>7065000</v>
      </c>
      <c r="D25" s="169"/>
      <c r="E25" s="170"/>
      <c r="F25" s="171"/>
      <c r="G25" s="168">
        <f>G28+G30+G31</f>
        <v>7065000</v>
      </c>
      <c r="H25" s="172"/>
      <c r="I25" s="173"/>
      <c r="J25" s="174"/>
      <c r="K25" s="175"/>
      <c r="L25" s="176"/>
      <c r="M25" s="177"/>
      <c r="N25" s="173"/>
      <c r="O25" s="174"/>
    </row>
    <row r="26" spans="1:15" s="178" customFormat="1" ht="10.5" customHeight="1">
      <c r="A26" s="179"/>
      <c r="B26" s="180" t="s">
        <v>22</v>
      </c>
      <c r="C26" s="181">
        <f>C27+C29</f>
        <v>20000000</v>
      </c>
      <c r="D26" s="182"/>
      <c r="E26" s="183"/>
      <c r="F26" s="184"/>
      <c r="G26" s="181">
        <f>G27+G29</f>
        <v>20000000</v>
      </c>
      <c r="H26" s="185"/>
      <c r="I26" s="186"/>
      <c r="J26" s="187"/>
      <c r="K26" s="188"/>
      <c r="L26" s="189"/>
      <c r="M26" s="190"/>
      <c r="N26" s="186"/>
      <c r="O26" s="187"/>
    </row>
    <row r="27" spans="1:15" s="127" customFormat="1" ht="15.75" customHeight="1">
      <c r="A27" s="119"/>
      <c r="B27" s="120" t="s">
        <v>36</v>
      </c>
      <c r="C27" s="146">
        <f t="shared" si="0"/>
        <v>19100000</v>
      </c>
      <c r="D27" s="147"/>
      <c r="E27" s="148"/>
      <c r="F27" s="124"/>
      <c r="G27" s="146">
        <v>19100000</v>
      </c>
      <c r="H27" s="149"/>
      <c r="I27" s="150" t="e">
        <f>G27/#REF!*100</f>
        <v>#REF!</v>
      </c>
      <c r="J27" s="124"/>
      <c r="K27" s="151"/>
      <c r="L27" s="152"/>
      <c r="M27" s="153"/>
      <c r="N27" s="150"/>
      <c r="O27" s="126"/>
    </row>
    <row r="28" spans="1:15" s="191" customFormat="1" ht="12.75" customHeight="1">
      <c r="A28" s="119"/>
      <c r="B28" s="120" t="s">
        <v>37</v>
      </c>
      <c r="C28" s="146">
        <f t="shared" si="0"/>
        <v>5500000</v>
      </c>
      <c r="D28" s="147"/>
      <c r="E28" s="148"/>
      <c r="F28" s="124"/>
      <c r="G28" s="146">
        <v>5500000</v>
      </c>
      <c r="H28" s="149"/>
      <c r="I28" s="150" t="e">
        <f>G28/#REF!*100</f>
        <v>#REF!</v>
      </c>
      <c r="J28" s="124"/>
      <c r="K28" s="151"/>
      <c r="L28" s="152"/>
      <c r="M28" s="153"/>
      <c r="N28" s="150"/>
      <c r="O28" s="126"/>
    </row>
    <row r="29" spans="1:15" s="191" customFormat="1" ht="14.25" customHeight="1">
      <c r="A29" s="119"/>
      <c r="B29" s="120" t="s">
        <v>38</v>
      </c>
      <c r="C29" s="146">
        <f t="shared" si="0"/>
        <v>900000</v>
      </c>
      <c r="D29" s="147"/>
      <c r="E29" s="148"/>
      <c r="F29" s="124"/>
      <c r="G29" s="146">
        <v>900000</v>
      </c>
      <c r="H29" s="149"/>
      <c r="I29" s="150" t="e">
        <f>G29/#REF!*100</f>
        <v>#REF!</v>
      </c>
      <c r="J29" s="124"/>
      <c r="K29" s="151"/>
      <c r="L29" s="152"/>
      <c r="M29" s="153"/>
      <c r="N29" s="150"/>
      <c r="O29" s="126"/>
    </row>
    <row r="30" spans="1:15" s="191" customFormat="1" ht="12" customHeight="1">
      <c r="A30" s="119"/>
      <c r="B30" s="120" t="s">
        <v>39</v>
      </c>
      <c r="C30" s="146">
        <f t="shared" si="0"/>
        <v>850000</v>
      </c>
      <c r="D30" s="147"/>
      <c r="E30" s="148"/>
      <c r="F30" s="124"/>
      <c r="G30" s="146">
        <v>850000</v>
      </c>
      <c r="H30" s="149"/>
      <c r="I30" s="150" t="e">
        <f>G30/#REF!*100</f>
        <v>#REF!</v>
      </c>
      <c r="J30" s="124"/>
      <c r="K30" s="151"/>
      <c r="L30" s="152"/>
      <c r="M30" s="153"/>
      <c r="N30" s="150"/>
      <c r="O30" s="126"/>
    </row>
    <row r="31" spans="1:15" s="191" customFormat="1" ht="12.75" customHeight="1">
      <c r="A31" s="128"/>
      <c r="B31" s="192" t="s">
        <v>40</v>
      </c>
      <c r="C31" s="193">
        <f t="shared" si="0"/>
        <v>715000</v>
      </c>
      <c r="D31" s="194"/>
      <c r="E31" s="195"/>
      <c r="F31" s="130"/>
      <c r="G31" s="193">
        <v>715000</v>
      </c>
      <c r="H31" s="196"/>
      <c r="I31" s="197" t="e">
        <f>G31/#REF!*100</f>
        <v>#REF!</v>
      </c>
      <c r="J31" s="130"/>
      <c r="K31" s="198">
        <v>1000</v>
      </c>
      <c r="L31" s="199"/>
      <c r="M31" s="200"/>
      <c r="N31" s="197">
        <f>L31/K31*100</f>
        <v>0</v>
      </c>
      <c r="O31" s="130"/>
    </row>
    <row r="32" spans="1:15" s="165" customFormat="1" ht="21.75" customHeight="1">
      <c r="A32" s="133" t="s">
        <v>41</v>
      </c>
      <c r="B32" s="201" t="s">
        <v>42</v>
      </c>
      <c r="C32" s="202">
        <f t="shared" si="0"/>
        <v>111185007</v>
      </c>
      <c r="D32" s="136"/>
      <c r="E32" s="137"/>
      <c r="F32" s="138">
        <f>J32+O32</f>
        <v>31.57993659520311</v>
      </c>
      <c r="G32" s="203">
        <f>SUM(G33:G34)</f>
        <v>87455543</v>
      </c>
      <c r="H32" s="204"/>
      <c r="I32" s="205" t="e">
        <f>G32/#REF!*100</f>
        <v>#REF!</v>
      </c>
      <c r="J32" s="138">
        <f>G32/$C$52*100</f>
        <v>24.879936595203112</v>
      </c>
      <c r="K32" s="206" t="e">
        <f>K34+#REF!</f>
        <v>#REF!</v>
      </c>
      <c r="L32" s="207">
        <f>SUM(L33:L34)</f>
        <v>23729464</v>
      </c>
      <c r="M32" s="208"/>
      <c r="N32" s="144" t="e">
        <f>L32/K32*100</f>
        <v>#REF!</v>
      </c>
      <c r="O32" s="138">
        <v>6.7</v>
      </c>
    </row>
    <row r="33" spans="1:15" s="220" customFormat="1" ht="13.5" customHeight="1">
      <c r="A33" s="119">
        <v>1</v>
      </c>
      <c r="B33" s="120" t="s">
        <v>43</v>
      </c>
      <c r="C33" s="209">
        <f t="shared" si="0"/>
        <v>106081007</v>
      </c>
      <c r="D33" s="210"/>
      <c r="E33" s="211"/>
      <c r="F33" s="212"/>
      <c r="G33" s="213">
        <v>82931543</v>
      </c>
      <c r="H33" s="214"/>
      <c r="I33" s="215"/>
      <c r="J33" s="212"/>
      <c r="K33" s="216"/>
      <c r="L33" s="217">
        <v>23149464</v>
      </c>
      <c r="M33" s="218"/>
      <c r="N33" s="219" t="e">
        <f>#REF!/#REF!*100</f>
        <v>#REF!</v>
      </c>
      <c r="O33" s="212"/>
    </row>
    <row r="34" spans="1:15" s="127" customFormat="1" ht="12.75" customHeight="1">
      <c r="A34" s="119">
        <v>2</v>
      </c>
      <c r="B34" s="120" t="s">
        <v>44</v>
      </c>
      <c r="C34" s="221">
        <f t="shared" si="0"/>
        <v>5104000</v>
      </c>
      <c r="D34" s="147"/>
      <c r="E34" s="148"/>
      <c r="F34" s="124"/>
      <c r="G34" s="146">
        <v>4524000</v>
      </c>
      <c r="H34" s="222"/>
      <c r="I34" s="223"/>
      <c r="J34" s="124"/>
      <c r="K34" s="224"/>
      <c r="L34" s="152">
        <v>580000</v>
      </c>
      <c r="M34" s="153"/>
      <c r="N34" s="150" t="e">
        <f>L32/K32*100</f>
        <v>#REF!</v>
      </c>
      <c r="O34" s="124"/>
    </row>
    <row r="35" spans="1:15" s="231" customFormat="1" ht="12.75" customHeight="1" thickBot="1">
      <c r="A35" s="225" t="s">
        <v>45</v>
      </c>
      <c r="B35" s="226" t="s">
        <v>46</v>
      </c>
      <c r="C35" s="156">
        <f t="shared" si="0"/>
        <v>13990115</v>
      </c>
      <c r="D35" s="157"/>
      <c r="E35" s="158"/>
      <c r="F35" s="159">
        <f>J35+O35</f>
        <v>3.9800012923091677</v>
      </c>
      <c r="G35" s="156">
        <v>9836830</v>
      </c>
      <c r="H35" s="227"/>
      <c r="I35" s="228" t="e">
        <f>G35/#REF!*100</f>
        <v>#REF!</v>
      </c>
      <c r="J35" s="159">
        <f>G35/$C$52*100</f>
        <v>2.798447054382726</v>
      </c>
      <c r="K35" s="229">
        <v>223</v>
      </c>
      <c r="L35" s="163">
        <v>4153285</v>
      </c>
      <c r="M35" s="230"/>
      <c r="N35" s="161">
        <f>L35/K35*100</f>
        <v>1862459.6412556053</v>
      </c>
      <c r="O35" s="159">
        <f>L35/$C$52*100</f>
        <v>1.1815542379264417</v>
      </c>
    </row>
    <row r="36" spans="1:15" s="244" customFormat="1" ht="17.25" customHeight="1" thickBot="1" thickTop="1">
      <c r="A36" s="232" t="s">
        <v>47</v>
      </c>
      <c r="B36" s="233" t="s">
        <v>48</v>
      </c>
      <c r="C36" s="234">
        <f t="shared" si="0"/>
        <v>99676339</v>
      </c>
      <c r="D36" s="235"/>
      <c r="E36" s="236"/>
      <c r="F36" s="237">
        <v>28.4</v>
      </c>
      <c r="G36" s="83">
        <f>SUM(G37:G38)</f>
        <v>40817765</v>
      </c>
      <c r="H36" s="238"/>
      <c r="I36" s="239" t="e">
        <f>G36/#REF!*100</f>
        <v>#REF!</v>
      </c>
      <c r="J36" s="86">
        <f>G36/$C$52*100</f>
        <v>11.612110225625157</v>
      </c>
      <c r="K36" s="240" t="e">
        <f>#REF!+#REF!+K38</f>
        <v>#REF!</v>
      </c>
      <c r="L36" s="241">
        <f>SUM(L37:L38)</f>
        <v>58858574</v>
      </c>
      <c r="M36" s="242"/>
      <c r="N36" s="243" t="e">
        <f>L36/K36*100</f>
        <v>#REF!</v>
      </c>
      <c r="O36" s="86">
        <v>16.8</v>
      </c>
    </row>
    <row r="37" spans="1:15" s="127" customFormat="1" ht="13.5" customHeight="1" thickTop="1">
      <c r="A37" s="119"/>
      <c r="B37" s="120" t="s">
        <v>49</v>
      </c>
      <c r="C37" s="245">
        <f t="shared" si="0"/>
        <v>92183401</v>
      </c>
      <c r="D37" s="147"/>
      <c r="E37" s="148"/>
      <c r="F37" s="124"/>
      <c r="G37" s="246">
        <v>40421548</v>
      </c>
      <c r="H37" s="247"/>
      <c r="I37" s="248" t="e">
        <f>G37/#REF!*100</f>
        <v>#REF!</v>
      </c>
      <c r="J37" s="249"/>
      <c r="K37" s="250">
        <v>19412</v>
      </c>
      <c r="L37" s="251">
        <v>51761853</v>
      </c>
      <c r="M37" s="153"/>
      <c r="N37" s="150" t="e">
        <f>#REF!/K37*100</f>
        <v>#REF!</v>
      </c>
      <c r="O37" s="249"/>
    </row>
    <row r="38" spans="1:15" s="191" customFormat="1" ht="12.75" customHeight="1" thickBot="1">
      <c r="A38" s="119"/>
      <c r="B38" s="120" t="s">
        <v>50</v>
      </c>
      <c r="C38" s="245">
        <f t="shared" si="0"/>
        <v>7492938</v>
      </c>
      <c r="D38" s="147"/>
      <c r="E38" s="148"/>
      <c r="F38" s="124"/>
      <c r="G38" s="252">
        <v>396217</v>
      </c>
      <c r="H38" s="253"/>
      <c r="I38" s="254" t="e">
        <f>G38/#REF!*100</f>
        <v>#REF!</v>
      </c>
      <c r="J38" s="255"/>
      <c r="K38" s="256">
        <v>19412</v>
      </c>
      <c r="L38" s="257">
        <v>7096721</v>
      </c>
      <c r="M38" s="153"/>
      <c r="N38" s="150" t="e">
        <f>#REF!/K38*100</f>
        <v>#REF!</v>
      </c>
      <c r="O38" s="255"/>
    </row>
    <row r="39" spans="1:15" s="270" customFormat="1" ht="14.25" customHeight="1" thickTop="1">
      <c r="A39" s="258" t="s">
        <v>51</v>
      </c>
      <c r="B39" s="259" t="s">
        <v>52</v>
      </c>
      <c r="C39" s="260">
        <f t="shared" si="0"/>
        <v>7763514</v>
      </c>
      <c r="D39" s="261"/>
      <c r="E39" s="262"/>
      <c r="F39" s="86">
        <f>J39+O39</f>
        <v>2.20861628034225</v>
      </c>
      <c r="G39" s="263">
        <f>SUM(G40:G41)</f>
        <v>942284</v>
      </c>
      <c r="H39" s="264"/>
      <c r="I39" s="265"/>
      <c r="J39" s="266">
        <f>G39/$C$52*100</f>
        <v>0.2680672416003908</v>
      </c>
      <c r="K39" s="267">
        <v>8270.5</v>
      </c>
      <c r="L39" s="263">
        <f>SUM(L40:L41)</f>
        <v>6821230</v>
      </c>
      <c r="M39" s="268"/>
      <c r="N39" s="269"/>
      <c r="O39" s="86">
        <f>L39/$C$52*100</f>
        <v>1.9405490387418591</v>
      </c>
    </row>
    <row r="40" spans="1:15" s="280" customFormat="1" ht="10.5" customHeight="1">
      <c r="A40" s="271"/>
      <c r="B40" s="95" t="s">
        <v>21</v>
      </c>
      <c r="C40" s="272">
        <f t="shared" si="0"/>
        <v>1339435</v>
      </c>
      <c r="D40" s="273"/>
      <c r="E40" s="274"/>
      <c r="F40" s="99"/>
      <c r="G40" s="275">
        <v>942284</v>
      </c>
      <c r="H40" s="274"/>
      <c r="I40" s="276"/>
      <c r="J40" s="99"/>
      <c r="K40" s="277"/>
      <c r="L40" s="96">
        <v>397151</v>
      </c>
      <c r="M40" s="278"/>
      <c r="N40" s="279"/>
      <c r="O40" s="104"/>
    </row>
    <row r="41" spans="1:15" s="293" customFormat="1" ht="11.25" customHeight="1" thickBot="1">
      <c r="A41" s="281"/>
      <c r="B41" s="95" t="s">
        <v>22</v>
      </c>
      <c r="C41" s="282">
        <f t="shared" si="0"/>
        <v>6424079</v>
      </c>
      <c r="D41" s="283"/>
      <c r="E41" s="284"/>
      <c r="F41" s="285"/>
      <c r="G41" s="286"/>
      <c r="H41" s="284"/>
      <c r="I41" s="287"/>
      <c r="J41" s="99"/>
      <c r="K41" s="288"/>
      <c r="L41" s="289">
        <v>6424079</v>
      </c>
      <c r="M41" s="290"/>
      <c r="N41" s="291"/>
      <c r="O41" s="292"/>
    </row>
    <row r="42" spans="1:15" s="302" customFormat="1" ht="15.75" customHeight="1" thickTop="1">
      <c r="A42" s="294" t="s">
        <v>53</v>
      </c>
      <c r="B42" s="295" t="s">
        <v>54</v>
      </c>
      <c r="C42" s="260">
        <f t="shared" si="0"/>
        <v>42677149</v>
      </c>
      <c r="D42" s="296"/>
      <c r="E42" s="262"/>
      <c r="F42" s="86">
        <f>J42+O42</f>
        <v>12.091015461045663</v>
      </c>
      <c r="G42" s="297">
        <f>SUM(G43:G44)</f>
        <v>29702849</v>
      </c>
      <c r="H42" s="298"/>
      <c r="I42" s="92"/>
      <c r="J42" s="86">
        <v>8.4</v>
      </c>
      <c r="K42" s="299"/>
      <c r="L42" s="297">
        <f>SUM(L43:L44)</f>
        <v>12974300</v>
      </c>
      <c r="M42" s="300"/>
      <c r="N42" s="301"/>
      <c r="O42" s="86">
        <f>L42/C52*100</f>
        <v>3.6910154610456622</v>
      </c>
    </row>
    <row r="43" spans="1:15" s="270" customFormat="1" ht="11.25" customHeight="1">
      <c r="A43" s="303"/>
      <c r="B43" s="304" t="s">
        <v>21</v>
      </c>
      <c r="C43" s="272">
        <f>G43+L43</f>
        <v>36987149</v>
      </c>
      <c r="D43" s="305"/>
      <c r="E43" s="306"/>
      <c r="F43" s="104"/>
      <c r="G43" s="96">
        <f>G46+G48+G50</f>
        <v>28370849</v>
      </c>
      <c r="H43" s="274"/>
      <c r="I43" s="276"/>
      <c r="J43" s="99"/>
      <c r="K43" s="277"/>
      <c r="L43" s="96">
        <f>L46+L48+L50</f>
        <v>8616300</v>
      </c>
      <c r="M43" s="307"/>
      <c r="N43" s="308"/>
      <c r="O43" s="309"/>
    </row>
    <row r="44" spans="1:15" s="127" customFormat="1" ht="13.5" customHeight="1" thickBot="1">
      <c r="A44" s="310"/>
      <c r="B44" s="311" t="s">
        <v>22</v>
      </c>
      <c r="C44" s="282">
        <f>G44+L44</f>
        <v>5690000</v>
      </c>
      <c r="D44" s="283"/>
      <c r="E44" s="284"/>
      <c r="F44" s="285"/>
      <c r="G44" s="289">
        <f>G47+G51</f>
        <v>1332000</v>
      </c>
      <c r="H44" s="284"/>
      <c r="I44" s="287"/>
      <c r="J44" s="285"/>
      <c r="K44" s="288"/>
      <c r="L44" s="289">
        <f>L47+L51</f>
        <v>4358000</v>
      </c>
      <c r="M44" s="312"/>
      <c r="N44" s="313"/>
      <c r="O44" s="255"/>
    </row>
    <row r="45" spans="1:15" s="127" customFormat="1" ht="26.25" customHeight="1" thickTop="1">
      <c r="A45" s="314" t="s">
        <v>23</v>
      </c>
      <c r="B45" s="315" t="s">
        <v>55</v>
      </c>
      <c r="C45" s="316">
        <f t="shared" si="0"/>
        <v>10962772</v>
      </c>
      <c r="D45" s="317"/>
      <c r="E45" s="318"/>
      <c r="F45" s="104"/>
      <c r="G45" s="319">
        <f>SUM(G46:G47)</f>
        <v>6267772</v>
      </c>
      <c r="H45" s="320"/>
      <c r="I45" s="321"/>
      <c r="J45" s="104"/>
      <c r="K45" s="322"/>
      <c r="L45" s="316">
        <f>SUM(L46:L47)</f>
        <v>4695000</v>
      </c>
      <c r="M45" s="153"/>
      <c r="N45" s="150"/>
      <c r="O45" s="104"/>
    </row>
    <row r="46" spans="1:15" s="335" customFormat="1" ht="8.25" customHeight="1">
      <c r="A46" s="323"/>
      <c r="B46" s="324" t="s">
        <v>56</v>
      </c>
      <c r="C46" s="325">
        <f>G46+L46</f>
        <v>5330772</v>
      </c>
      <c r="D46" s="326"/>
      <c r="E46" s="327"/>
      <c r="F46" s="328"/>
      <c r="G46" s="329">
        <v>4935772</v>
      </c>
      <c r="H46" s="327"/>
      <c r="I46" s="330"/>
      <c r="J46" s="328"/>
      <c r="K46" s="331"/>
      <c r="L46" s="332">
        <v>395000</v>
      </c>
      <c r="M46" s="333"/>
      <c r="N46" s="334"/>
      <c r="O46" s="328"/>
    </row>
    <row r="47" spans="1:15" s="335" customFormat="1" ht="9" customHeight="1">
      <c r="A47" s="336"/>
      <c r="B47" s="337" t="s">
        <v>57</v>
      </c>
      <c r="C47" s="338">
        <f>G47+L47</f>
        <v>5632000</v>
      </c>
      <c r="D47" s="339"/>
      <c r="E47" s="340"/>
      <c r="F47" s="341"/>
      <c r="G47" s="342">
        <v>1332000</v>
      </c>
      <c r="H47" s="340"/>
      <c r="I47" s="343"/>
      <c r="J47" s="341"/>
      <c r="K47" s="344"/>
      <c r="L47" s="345">
        <v>4300000</v>
      </c>
      <c r="M47" s="346"/>
      <c r="N47" s="347"/>
      <c r="O47" s="341"/>
    </row>
    <row r="48" spans="1:15" s="127" customFormat="1" ht="24" customHeight="1">
      <c r="A48" s="348" t="s">
        <v>29</v>
      </c>
      <c r="B48" s="349" t="s">
        <v>58</v>
      </c>
      <c r="C48" s="350">
        <f t="shared" si="0"/>
        <v>22100</v>
      </c>
      <c r="D48" s="351"/>
      <c r="E48" s="352"/>
      <c r="F48" s="353"/>
      <c r="G48" s="354">
        <v>16600</v>
      </c>
      <c r="H48" s="352"/>
      <c r="I48" s="355"/>
      <c r="J48" s="353"/>
      <c r="K48" s="356"/>
      <c r="L48" s="357">
        <v>5500</v>
      </c>
      <c r="M48" s="358"/>
      <c r="N48" s="359"/>
      <c r="O48" s="353"/>
    </row>
    <row r="49" spans="1:15" s="127" customFormat="1" ht="28.5" customHeight="1">
      <c r="A49" s="360" t="s">
        <v>34</v>
      </c>
      <c r="B49" s="361" t="s">
        <v>59</v>
      </c>
      <c r="C49" s="316">
        <f t="shared" si="0"/>
        <v>31692277</v>
      </c>
      <c r="D49" s="362"/>
      <c r="E49" s="318"/>
      <c r="F49" s="363"/>
      <c r="G49" s="364">
        <f>SUM(G50:G51)</f>
        <v>23418477</v>
      </c>
      <c r="H49" s="318"/>
      <c r="I49" s="365"/>
      <c r="J49" s="104"/>
      <c r="K49" s="322">
        <v>8270.5</v>
      </c>
      <c r="L49" s="366">
        <f>SUM(L50:L51)</f>
        <v>8273800</v>
      </c>
      <c r="M49" s="367"/>
      <c r="N49" s="368"/>
      <c r="O49" s="104"/>
    </row>
    <row r="50" spans="1:15" s="335" customFormat="1" ht="9" customHeight="1">
      <c r="A50" s="369"/>
      <c r="B50" s="324" t="s">
        <v>56</v>
      </c>
      <c r="C50" s="325">
        <f t="shared" si="0"/>
        <v>31634277</v>
      </c>
      <c r="D50" s="326"/>
      <c r="E50" s="327"/>
      <c r="F50" s="328"/>
      <c r="G50" s="329">
        <v>23418477</v>
      </c>
      <c r="H50" s="327"/>
      <c r="I50" s="330"/>
      <c r="J50" s="328"/>
      <c r="K50" s="331"/>
      <c r="L50" s="332">
        <v>8215800</v>
      </c>
      <c r="M50" s="333"/>
      <c r="N50" s="334"/>
      <c r="O50" s="328"/>
    </row>
    <row r="51" spans="1:15" s="335" customFormat="1" ht="11.25" customHeight="1" thickBot="1">
      <c r="A51" s="369"/>
      <c r="B51" s="324" t="s">
        <v>57</v>
      </c>
      <c r="C51" s="325">
        <f t="shared" si="0"/>
        <v>58000</v>
      </c>
      <c r="D51" s="326"/>
      <c r="E51" s="327"/>
      <c r="F51" s="328"/>
      <c r="G51" s="329"/>
      <c r="H51" s="327"/>
      <c r="I51" s="330"/>
      <c r="J51" s="328"/>
      <c r="K51" s="331"/>
      <c r="L51" s="332">
        <v>58000</v>
      </c>
      <c r="M51" s="333"/>
      <c r="N51" s="334"/>
      <c r="O51" s="328"/>
    </row>
    <row r="52" spans="1:15" s="244" customFormat="1" ht="18" customHeight="1" thickTop="1">
      <c r="A52" s="401" t="s">
        <v>60</v>
      </c>
      <c r="B52" s="402"/>
      <c r="C52" s="370">
        <f t="shared" si="0"/>
        <v>351510313</v>
      </c>
      <c r="D52" s="371"/>
      <c r="E52" s="372"/>
      <c r="F52" s="86">
        <f>J52+O52</f>
        <v>100</v>
      </c>
      <c r="G52" s="370">
        <f>G42+G36+G39+G11</f>
        <v>244973460</v>
      </c>
      <c r="H52" s="371"/>
      <c r="I52" s="373" t="e">
        <f>G52/#REF!*100</f>
        <v>#REF!</v>
      </c>
      <c r="J52" s="86">
        <v>69.7</v>
      </c>
      <c r="K52" s="374" t="e">
        <f>#REF!+#REF!+#REF!</f>
        <v>#REF!</v>
      </c>
      <c r="L52" s="370">
        <f>L42+L36+L39+L11</f>
        <v>106536853</v>
      </c>
      <c r="M52" s="375"/>
      <c r="N52" s="376" t="e">
        <f>L52/K52*100</f>
        <v>#REF!</v>
      </c>
      <c r="O52" s="86">
        <v>30.3</v>
      </c>
    </row>
    <row r="53" spans="1:15" s="335" customFormat="1" ht="11.25" customHeight="1">
      <c r="A53" s="377"/>
      <c r="B53" s="378" t="s">
        <v>61</v>
      </c>
      <c r="C53" s="379">
        <f t="shared" si="0"/>
        <v>319396234</v>
      </c>
      <c r="D53" s="380"/>
      <c r="E53" s="378"/>
      <c r="F53" s="104">
        <f>C53/C52*100-0.1</f>
        <v>90.76397246046093</v>
      </c>
      <c r="G53" s="381">
        <f>G12+G36+G40+G43</f>
        <v>223641460</v>
      </c>
      <c r="H53" s="378"/>
      <c r="I53" s="380"/>
      <c r="J53" s="104">
        <f>G53/C52*100</f>
        <v>63.62301523710913</v>
      </c>
      <c r="K53" s="380"/>
      <c r="L53" s="381">
        <f>L12+L36+L40+L43</f>
        <v>95754774</v>
      </c>
      <c r="M53" s="382"/>
      <c r="N53" s="382"/>
      <c r="O53" s="104">
        <f>L53/C52*100</f>
        <v>27.240957223351792</v>
      </c>
    </row>
    <row r="54" spans="1:15" s="335" customFormat="1" ht="12.75" customHeight="1" thickBot="1">
      <c r="A54" s="383"/>
      <c r="B54" s="384" t="s">
        <v>62</v>
      </c>
      <c r="C54" s="385">
        <f t="shared" si="0"/>
        <v>32114079</v>
      </c>
      <c r="D54" s="386"/>
      <c r="E54" s="387"/>
      <c r="F54" s="388">
        <f>C54/C52*100+0.1</f>
        <v>9.236027539539075</v>
      </c>
      <c r="G54" s="389">
        <f>G44+G41+G13</f>
        <v>21332000</v>
      </c>
      <c r="H54" s="386"/>
      <c r="I54" s="390"/>
      <c r="J54" s="388">
        <f>G54/C52*100</f>
        <v>6.068669740566047</v>
      </c>
      <c r="K54" s="391"/>
      <c r="L54" s="389">
        <f>L44+L41+L13</f>
        <v>10782079</v>
      </c>
      <c r="M54" s="392"/>
      <c r="N54" s="393"/>
      <c r="O54" s="388">
        <f>L54/C52*100</f>
        <v>3.0673577989730276</v>
      </c>
    </row>
    <row r="55" spans="1:12" ht="13.5" thickTop="1">
      <c r="A55" s="394"/>
      <c r="B55" s="395"/>
      <c r="C55" s="395"/>
      <c r="D55" s="396"/>
      <c r="E55" s="395"/>
      <c r="F55" s="397"/>
      <c r="G55" s="395"/>
      <c r="H55" s="396"/>
      <c r="I55" s="396"/>
      <c r="J55" s="398"/>
      <c r="K55" s="395"/>
      <c r="L55" s="395"/>
    </row>
    <row r="56" ht="12.75">
      <c r="A56" s="400" t="s">
        <v>64</v>
      </c>
    </row>
    <row r="57" ht="12.75">
      <c r="A57" s="400" t="s">
        <v>63</v>
      </c>
    </row>
    <row r="58" ht="12.75">
      <c r="A58" s="400" t="s">
        <v>65</v>
      </c>
    </row>
  </sheetData>
  <mergeCells count="1">
    <mergeCell ref="A52:B52"/>
  </mergeCells>
  <printOptions horizontalCentered="1"/>
  <pageMargins left="0.2362204724409449" right="0.2362204724409449" top="0.19" bottom="0.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2008-12-18T12:54:02Z</cp:lastPrinted>
  <dcterms:created xsi:type="dcterms:W3CDTF">2008-12-18T12:53:37Z</dcterms:created>
  <dcterms:modified xsi:type="dcterms:W3CDTF">2008-12-19T12:55:05Z</dcterms:modified>
  <cp:category/>
  <cp:version/>
  <cp:contentType/>
  <cp:contentStatus/>
</cp:coreProperties>
</file>