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265" windowWidth="12540" windowHeight="6690" activeTab="0"/>
  </bookViews>
  <sheets>
    <sheet name="zał 1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<sst xmlns="http://schemas.openxmlformats.org/spreadsheetml/2006/main" count="32" uniqueCount="31">
  <si>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Załącznik nr 13  do Uchwały</t>
  </si>
  <si>
    <t>Nr          /          / 2008</t>
  </si>
  <si>
    <t>Rady Miejskiej w Koszalinie</t>
  </si>
  <si>
    <t xml:space="preserve">z dnia .. grudnia 2008 r. </t>
  </si>
  <si>
    <t xml:space="preserve">PLAN WYDATKÓW BUDŻETOWYCH </t>
  </si>
  <si>
    <t>JEDNOSTEK POMOCNICZYCH  - RAD OSIEDLI                                                                                                                                           NA 2009 ROK</t>
  </si>
  <si>
    <t>w złotych</t>
  </si>
  <si>
    <t>L.p.</t>
  </si>
  <si>
    <t>WYSZCZEGÓLNIENIE</t>
  </si>
  <si>
    <t>DZIAŁY</t>
  </si>
  <si>
    <t>OGÓŁEM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</si>
  <si>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</si>
  <si>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</si>
  <si>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</si>
  <si>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</si>
  <si>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</si>
  <si>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</si>
  <si>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</si>
  <si>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NOWOBRAMSKIE</t>
  </si>
  <si>
    <t>R.O. RADUSZKA</t>
  </si>
  <si>
    <t>R.O.ROKOSOWO</t>
  </si>
  <si>
    <t>R.O.J.J. ŚNIADECKICH</t>
  </si>
  <si>
    <t>R.O. ŚRÓDMIEŚCIE</t>
  </si>
  <si>
    <t>R.O.TYSIĄCLECIA</t>
  </si>
  <si>
    <t>R.O. UNII EUROPEJSKIEJ</t>
  </si>
  <si>
    <t>R.O. M. WAŃKOWICZA</t>
  </si>
  <si>
    <t>R.O. WSPÓLNY DOM</t>
  </si>
  <si>
    <t>Rezerwa celowa na wydatki remontowe</t>
  </si>
  <si>
    <t>Wprowadził do BIP: Agnieszka Sulewska</t>
  </si>
  <si>
    <t>Data wprowadzenia do BIP: 19.12.2008 r.</t>
  </si>
  <si>
    <t>Autor dokumentu: Małgorzata Liwak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</si>
</sst>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6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0"/>
    </font>
    <font>
      <sz val="13"/>
      <name val="Arial CE"/>
      <family val="0"/>
    </font>
    <font>
      <sz val="13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0"/>
      <name val="Times New Roman CE"/>
      <family val="1"/>
    </font>
    <font>
      <sz val="11"/>
      <name val="Times New Roman CE"/>
      <family val="1"/>
    </font>
    <font>
      <sz val="12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Continuous" vertical="center"/>
    </xf>
    <xf numFmtId="0" fontId="9" fillId="0" borderId="11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/>
    </xf>
    <xf numFmtId="3" fontId="13" fillId="0" borderId="17" xfId="0" applyNumberFormat="1" applyFont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9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3" fontId="13" fillId="0" borderId="20" xfId="0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" fontId="13" fillId="0" borderId="22" xfId="0" applyNumberFormat="1" applyFont="1" applyBorder="1" applyAlignment="1">
      <alignment vertical="center"/>
    </xf>
    <xf numFmtId="0" fontId="12" fillId="0" borderId="22" xfId="0" applyFont="1" applyBorder="1" applyAlignment="1">
      <alignment horizontal="left" vertical="center"/>
    </xf>
    <xf numFmtId="3" fontId="7" fillId="0" borderId="23" xfId="0" applyNumberFormat="1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3" fontId="13" fillId="0" borderId="10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7" fillId="0" borderId="27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 topLeftCell="A19">
      <selection activeCell="A31" sqref="A31:A33"/>
    </sheetView>
  </sheetViews>
  <sheetFormatPr defaultColWidth="9.00390625" defaultRowHeight="12.75"/>
  <cols>
    <col min="1" max="1" width="5.125" style="0" customWidth="1"/>
    <col min="2" max="2" width="24.25390625" style="0" customWidth="1"/>
    <col min="3" max="3" width="8.375" style="0" customWidth="1"/>
    <col min="4" max="4" width="7.75390625" style="0" customWidth="1"/>
    <col min="5" max="5" width="8.375" style="0" customWidth="1"/>
    <col min="6" max="7" width="7.75390625" style="0" customWidth="1"/>
    <col min="8" max="8" width="7.25390625" style="0" hidden="1" customWidth="1"/>
    <col min="9" max="9" width="7.75390625" style="0" customWidth="1"/>
    <col min="10" max="10" width="8.25390625" style="0" customWidth="1"/>
    <col min="11" max="11" width="8.375" style="0" customWidth="1"/>
    <col min="12" max="12" width="7.75390625" style="0" customWidth="1"/>
    <col min="13" max="13" width="11.75390625" style="0" customWidth="1"/>
  </cols>
  <sheetData>
    <row r="1" spans="11:12" ht="12.75">
      <c r="K1" s="1" t="s">
        <v>0</v>
      </c>
      <c r="L1" s="1"/>
    </row>
    <row r="2" spans="11:12" ht="12.75">
      <c r="K2" s="2" t="s">
        <v>1</v>
      </c>
      <c r="L2" s="2"/>
    </row>
    <row r="3" spans="11:12" ht="12.75">
      <c r="K3" s="2" t="s">
        <v>2</v>
      </c>
      <c r="L3" s="2"/>
    </row>
    <row r="4" spans="11:12" ht="12.75">
      <c r="K4" s="2" t="s">
        <v>3</v>
      </c>
      <c r="L4" s="2"/>
    </row>
    <row r="5" ht="24.75" customHeight="1"/>
    <row r="6" spans="1:13" ht="21.75" customHeight="1">
      <c r="A6" s="3" t="s">
        <v>4</v>
      </c>
      <c r="B6" s="4"/>
      <c r="C6" s="5"/>
      <c r="D6" s="5"/>
      <c r="E6" s="5"/>
      <c r="F6" s="5"/>
      <c r="G6" s="5"/>
      <c r="H6" s="5"/>
      <c r="I6" s="5"/>
      <c r="J6" s="5"/>
      <c r="K6" s="6"/>
      <c r="L6" s="7"/>
      <c r="M6" s="7"/>
    </row>
    <row r="7" spans="1:13" ht="39.75" customHeight="1">
      <c r="A7" s="8" t="s">
        <v>5</v>
      </c>
      <c r="B7" s="4"/>
      <c r="C7" s="5"/>
      <c r="D7" s="5"/>
      <c r="E7" s="5"/>
      <c r="F7" s="5"/>
      <c r="G7" s="5"/>
      <c r="H7" s="5"/>
      <c r="I7" s="5"/>
      <c r="J7" s="5"/>
      <c r="K7" s="6"/>
      <c r="L7" s="7"/>
      <c r="M7" s="7"/>
    </row>
    <row r="8" spans="2:13" ht="14.25" customHeight="1" thickBot="1">
      <c r="B8" s="9"/>
      <c r="M8" s="10" t="s">
        <v>6</v>
      </c>
    </row>
    <row r="9" spans="1:13" ht="30" customHeight="1" thickTop="1">
      <c r="A9" s="11" t="s">
        <v>7</v>
      </c>
      <c r="B9" s="12" t="s">
        <v>8</v>
      </c>
      <c r="C9" s="13" t="s">
        <v>9</v>
      </c>
      <c r="D9" s="14"/>
      <c r="E9" s="14"/>
      <c r="F9" s="14"/>
      <c r="G9" s="14"/>
      <c r="H9" s="14"/>
      <c r="I9" s="14"/>
      <c r="J9" s="14"/>
      <c r="K9" s="14"/>
      <c r="L9" s="15"/>
      <c r="M9" s="16" t="s">
        <v>10</v>
      </c>
    </row>
    <row r="10" spans="1:13" ht="19.5" customHeight="1" thickBot="1">
      <c r="A10" s="17"/>
      <c r="B10" s="18"/>
      <c r="C10" s="19">
        <v>600</v>
      </c>
      <c r="D10" s="20">
        <v>700</v>
      </c>
      <c r="E10" s="21">
        <v>750</v>
      </c>
      <c r="F10" s="21">
        <v>758</v>
      </c>
      <c r="G10" s="22">
        <v>801</v>
      </c>
      <c r="H10" s="22">
        <v>852</v>
      </c>
      <c r="I10" s="21">
        <v>854</v>
      </c>
      <c r="J10" s="22">
        <v>900</v>
      </c>
      <c r="K10" s="22">
        <v>921</v>
      </c>
      <c r="L10" s="22">
        <v>926</v>
      </c>
      <c r="M10" s="23"/>
    </row>
    <row r="11" spans="1:13" s="28" customFormat="1" ht="11.25" customHeight="1" thickBot="1" thickTop="1">
      <c r="A11" s="24">
        <v>1</v>
      </c>
      <c r="B11" s="25">
        <v>2</v>
      </c>
      <c r="C11" s="25">
        <v>3</v>
      </c>
      <c r="D11" s="26">
        <v>4</v>
      </c>
      <c r="E11" s="26">
        <v>5</v>
      </c>
      <c r="F11" s="26">
        <v>6</v>
      </c>
      <c r="G11" s="26">
        <v>7</v>
      </c>
      <c r="H11" s="26">
        <v>7</v>
      </c>
      <c r="I11" s="26">
        <v>8</v>
      </c>
      <c r="J11" s="26">
        <v>9</v>
      </c>
      <c r="K11" s="26">
        <v>10</v>
      </c>
      <c r="L11" s="26">
        <v>11</v>
      </c>
      <c r="M11" s="27">
        <v>12</v>
      </c>
    </row>
    <row r="12" spans="1:13" s="33" customFormat="1" ht="30" customHeight="1" thickTop="1">
      <c r="A12" s="29">
        <v>1</v>
      </c>
      <c r="B12" s="30" t="s">
        <v>11</v>
      </c>
      <c r="C12" s="31"/>
      <c r="D12" s="31"/>
      <c r="E12" s="31">
        <f>200+2200+200+500+4200+100+100</f>
        <v>7500</v>
      </c>
      <c r="F12" s="31"/>
      <c r="G12" s="31"/>
      <c r="H12" s="31"/>
      <c r="I12" s="31">
        <v>200</v>
      </c>
      <c r="J12" s="31">
        <v>37500</v>
      </c>
      <c r="K12" s="31">
        <v>800</v>
      </c>
      <c r="L12" s="31">
        <v>800</v>
      </c>
      <c r="M12" s="32">
        <f>SUM(C12:L12)</f>
        <v>46800</v>
      </c>
    </row>
    <row r="13" spans="1:13" s="33" customFormat="1" ht="30" customHeight="1">
      <c r="A13" s="34">
        <v>2</v>
      </c>
      <c r="B13" s="35" t="s">
        <v>12</v>
      </c>
      <c r="C13" s="31"/>
      <c r="D13" s="36">
        <v>700</v>
      </c>
      <c r="E13" s="36">
        <f>500+3000+500+1350+600+650+1400+100</f>
        <v>8100</v>
      </c>
      <c r="F13" s="36"/>
      <c r="G13" s="36"/>
      <c r="H13" s="36"/>
      <c r="I13" s="36"/>
      <c r="J13" s="36">
        <v>24000</v>
      </c>
      <c r="K13" s="36"/>
      <c r="L13" s="36">
        <f>400+800</f>
        <v>1200</v>
      </c>
      <c r="M13" s="32">
        <f aca="true" t="shared" si="0" ref="M13:M29">SUM(C13:L13)</f>
        <v>34000</v>
      </c>
    </row>
    <row r="14" spans="1:13" s="33" customFormat="1" ht="30" customHeight="1" hidden="1">
      <c r="A14" s="34"/>
      <c r="B14" s="35"/>
      <c r="C14" s="31"/>
      <c r="D14" s="36"/>
      <c r="E14" s="36"/>
      <c r="F14" s="36"/>
      <c r="G14" s="36"/>
      <c r="H14" s="36"/>
      <c r="I14" s="36"/>
      <c r="J14" s="36"/>
      <c r="K14" s="36"/>
      <c r="L14" s="36"/>
      <c r="M14" s="32">
        <f t="shared" si="0"/>
        <v>0</v>
      </c>
    </row>
    <row r="15" spans="1:13" s="33" customFormat="1" ht="30" customHeight="1">
      <c r="A15" s="34">
        <v>3</v>
      </c>
      <c r="B15" s="35" t="s">
        <v>13</v>
      </c>
      <c r="C15" s="36">
        <f>42000</f>
        <v>42000</v>
      </c>
      <c r="D15" s="36">
        <v>2000</v>
      </c>
      <c r="E15" s="36">
        <f>2100+950+2350+2000</f>
        <v>7400</v>
      </c>
      <c r="F15" s="36"/>
      <c r="G15" s="36"/>
      <c r="H15" s="36"/>
      <c r="I15" s="36">
        <v>1500</v>
      </c>
      <c r="J15" s="36"/>
      <c r="K15" s="36">
        <v>1400</v>
      </c>
      <c r="L15" s="36">
        <v>4300</v>
      </c>
      <c r="M15" s="32">
        <f t="shared" si="0"/>
        <v>58600</v>
      </c>
    </row>
    <row r="16" spans="1:13" s="33" customFormat="1" ht="30" customHeight="1">
      <c r="A16" s="34">
        <v>4</v>
      </c>
      <c r="B16" s="35" t="s">
        <v>14</v>
      </c>
      <c r="C16" s="36"/>
      <c r="D16" s="36"/>
      <c r="E16" s="36">
        <f>2400+2000+3000+2000+1100+1600+100+200</f>
        <v>12400</v>
      </c>
      <c r="F16" s="36"/>
      <c r="G16" s="36"/>
      <c r="H16" s="36"/>
      <c r="I16" s="36">
        <v>500</v>
      </c>
      <c r="J16" s="36">
        <v>75000</v>
      </c>
      <c r="K16" s="36">
        <f>1000+1000</f>
        <v>2000</v>
      </c>
      <c r="L16" s="36">
        <f>1800+1800</f>
        <v>3600</v>
      </c>
      <c r="M16" s="32">
        <f t="shared" si="0"/>
        <v>93500</v>
      </c>
    </row>
    <row r="17" spans="1:13" s="33" customFormat="1" ht="30" customHeight="1">
      <c r="A17" s="34">
        <v>5</v>
      </c>
      <c r="B17" s="35" t="s">
        <v>15</v>
      </c>
      <c r="C17" s="36">
        <f>7400</f>
        <v>7400</v>
      </c>
      <c r="D17" s="36"/>
      <c r="E17" s="36">
        <f>800+800</f>
        <v>1600</v>
      </c>
      <c r="F17" s="36"/>
      <c r="G17" s="36"/>
      <c r="H17" s="36"/>
      <c r="I17" s="36"/>
      <c r="J17" s="36"/>
      <c r="K17" s="36">
        <v>500</v>
      </c>
      <c r="L17" s="36">
        <v>500</v>
      </c>
      <c r="M17" s="32">
        <f>SUM(C17:L17)</f>
        <v>10000</v>
      </c>
    </row>
    <row r="18" spans="1:13" s="33" customFormat="1" ht="30" customHeight="1">
      <c r="A18" s="34">
        <v>6</v>
      </c>
      <c r="B18" s="35" t="s">
        <v>16</v>
      </c>
      <c r="C18" s="36"/>
      <c r="D18" s="36">
        <v>1300</v>
      </c>
      <c r="E18" s="36">
        <f>3000+500+1600</f>
        <v>5100</v>
      </c>
      <c r="F18" s="36"/>
      <c r="G18" s="36"/>
      <c r="H18" s="36"/>
      <c r="I18" s="36">
        <f>2000+300</f>
        <v>2300</v>
      </c>
      <c r="J18" s="36">
        <v>48000</v>
      </c>
      <c r="K18" s="36">
        <f>900+2000</f>
        <v>2900</v>
      </c>
      <c r="L18" s="36">
        <f>700+300</f>
        <v>1000</v>
      </c>
      <c r="M18" s="32">
        <f t="shared" si="0"/>
        <v>60600</v>
      </c>
    </row>
    <row r="19" spans="1:13" s="33" customFormat="1" ht="30" customHeight="1">
      <c r="A19" s="34">
        <v>7</v>
      </c>
      <c r="B19" s="35" t="s">
        <v>17</v>
      </c>
      <c r="C19" s="36">
        <f>70000</f>
        <v>70000</v>
      </c>
      <c r="D19" s="36">
        <v>2000</v>
      </c>
      <c r="E19" s="36">
        <f>3000+1400+1600</f>
        <v>6000</v>
      </c>
      <c r="F19" s="36"/>
      <c r="G19" s="36"/>
      <c r="H19" s="36"/>
      <c r="I19" s="36">
        <f>1000+300</f>
        <v>1300</v>
      </c>
      <c r="J19" s="36"/>
      <c r="K19" s="36">
        <f>1500+800</f>
        <v>2300</v>
      </c>
      <c r="L19" s="36">
        <v>1400</v>
      </c>
      <c r="M19" s="32">
        <f t="shared" si="0"/>
        <v>83000</v>
      </c>
    </row>
    <row r="20" spans="1:13" s="33" customFormat="1" ht="30" customHeight="1">
      <c r="A20" s="34">
        <v>8</v>
      </c>
      <c r="B20" s="35" t="s">
        <v>18</v>
      </c>
      <c r="C20" s="36">
        <f>40300</f>
        <v>40300</v>
      </c>
      <c r="D20" s="36"/>
      <c r="E20" s="36">
        <f>650+3300+2000+900+800+1300+6900+150</f>
        <v>16000</v>
      </c>
      <c r="F20" s="36"/>
      <c r="G20" s="36"/>
      <c r="H20" s="36"/>
      <c r="I20" s="36">
        <v>800</v>
      </c>
      <c r="J20" s="36">
        <v>17000</v>
      </c>
      <c r="K20" s="36">
        <v>1000</v>
      </c>
      <c r="L20" s="36">
        <f>1000+800</f>
        <v>1800</v>
      </c>
      <c r="M20" s="32">
        <f t="shared" si="0"/>
        <v>76900</v>
      </c>
    </row>
    <row r="21" spans="1:13" s="33" customFormat="1" ht="30" customHeight="1">
      <c r="A21" s="34">
        <v>9</v>
      </c>
      <c r="B21" s="35" t="s">
        <v>19</v>
      </c>
      <c r="C21" s="36">
        <f>11000</f>
        <v>11000</v>
      </c>
      <c r="D21" s="36"/>
      <c r="E21" s="36">
        <f>1200+1000+1000+250+250</f>
        <v>3700</v>
      </c>
      <c r="F21" s="36"/>
      <c r="G21" s="36"/>
      <c r="H21" s="36"/>
      <c r="I21" s="36"/>
      <c r="J21" s="36"/>
      <c r="K21" s="36"/>
      <c r="L21" s="36">
        <f>1200+1500</f>
        <v>2700</v>
      </c>
      <c r="M21" s="32">
        <f t="shared" si="0"/>
        <v>17400</v>
      </c>
    </row>
    <row r="22" spans="1:13" s="33" customFormat="1" ht="30" customHeight="1">
      <c r="A22" s="34">
        <v>10</v>
      </c>
      <c r="B22" s="35" t="s">
        <v>20</v>
      </c>
      <c r="C22" s="36"/>
      <c r="D22" s="36"/>
      <c r="E22" s="36">
        <f>3000+19700+600+800+3000</f>
        <v>27100</v>
      </c>
      <c r="F22" s="36"/>
      <c r="G22" s="36"/>
      <c r="H22" s="36"/>
      <c r="I22" s="36">
        <v>2000</v>
      </c>
      <c r="J22" s="36">
        <v>30000</v>
      </c>
      <c r="K22" s="36">
        <f>1000+4000</f>
        <v>5000</v>
      </c>
      <c r="L22" s="36">
        <f>2500+1500</f>
        <v>4000</v>
      </c>
      <c r="M22" s="32">
        <f t="shared" si="0"/>
        <v>68100</v>
      </c>
    </row>
    <row r="23" spans="1:13" s="33" customFormat="1" ht="30" customHeight="1">
      <c r="A23" s="34">
        <v>11</v>
      </c>
      <c r="B23" s="35" t="s">
        <v>21</v>
      </c>
      <c r="C23" s="36">
        <f>64300</f>
        <v>64300</v>
      </c>
      <c r="D23" s="36">
        <v>2600</v>
      </c>
      <c r="E23" s="36">
        <f>2400+1800+2300</f>
        <v>6500</v>
      </c>
      <c r="F23" s="36"/>
      <c r="G23" s="36"/>
      <c r="H23" s="36"/>
      <c r="I23" s="36"/>
      <c r="J23" s="36"/>
      <c r="K23" s="36">
        <f>4900+800</f>
        <v>5700</v>
      </c>
      <c r="L23" s="36">
        <f>1300+4000</f>
        <v>5300</v>
      </c>
      <c r="M23" s="32">
        <f t="shared" si="0"/>
        <v>84400</v>
      </c>
    </row>
    <row r="24" spans="1:13" s="33" customFormat="1" ht="30" customHeight="1">
      <c r="A24" s="34">
        <v>12</v>
      </c>
      <c r="B24" s="35" t="s">
        <v>22</v>
      </c>
      <c r="C24" s="36"/>
      <c r="D24" s="36">
        <f>4500+800</f>
        <v>5300</v>
      </c>
      <c r="E24" s="36">
        <f>3900+5500+3000+2000+700+10000+500+2500</f>
        <v>28100</v>
      </c>
      <c r="F24" s="36"/>
      <c r="G24" s="36">
        <v>15000</v>
      </c>
      <c r="H24" s="36"/>
      <c r="I24" s="36">
        <f>700+2800</f>
        <v>3500</v>
      </c>
      <c r="J24" s="36">
        <v>20000</v>
      </c>
      <c r="K24" s="36">
        <f>7000+2100</f>
        <v>9100</v>
      </c>
      <c r="L24" s="36">
        <f>800+2500</f>
        <v>3300</v>
      </c>
      <c r="M24" s="32">
        <f t="shared" si="0"/>
        <v>84300</v>
      </c>
    </row>
    <row r="25" spans="1:13" s="33" customFormat="1" ht="30" customHeight="1">
      <c r="A25" s="34">
        <v>13</v>
      </c>
      <c r="B25" s="35" t="s">
        <v>23</v>
      </c>
      <c r="C25" s="36">
        <f>25700</f>
        <v>25700</v>
      </c>
      <c r="D25" s="36">
        <v>1500</v>
      </c>
      <c r="E25" s="36">
        <f>500+4800+1500+4000+3500+4500</f>
        <v>18800</v>
      </c>
      <c r="F25" s="36"/>
      <c r="G25" s="36">
        <v>8000</v>
      </c>
      <c r="H25" s="36"/>
      <c r="I25" s="36"/>
      <c r="J25" s="36">
        <v>4000</v>
      </c>
      <c r="K25" s="36">
        <f>800+200+3000</f>
        <v>4000</v>
      </c>
      <c r="L25" s="36">
        <f>3800+200</f>
        <v>4000</v>
      </c>
      <c r="M25" s="32">
        <f t="shared" si="0"/>
        <v>66000</v>
      </c>
    </row>
    <row r="26" spans="1:13" s="33" customFormat="1" ht="30" customHeight="1">
      <c r="A26" s="37">
        <v>14</v>
      </c>
      <c r="B26" s="35" t="s">
        <v>24</v>
      </c>
      <c r="C26" s="36">
        <f>5000</f>
        <v>5000</v>
      </c>
      <c r="D26" s="38"/>
      <c r="E26" s="38">
        <f>1000+1000+1000</f>
        <v>3000</v>
      </c>
      <c r="F26" s="38"/>
      <c r="G26" s="38"/>
      <c r="H26" s="38"/>
      <c r="I26" s="38"/>
      <c r="J26" s="38"/>
      <c r="K26" s="38"/>
      <c r="L26" s="38">
        <f>1000+1000</f>
        <v>2000</v>
      </c>
      <c r="M26" s="32">
        <f t="shared" si="0"/>
        <v>10000</v>
      </c>
    </row>
    <row r="27" spans="1:13" s="33" customFormat="1" ht="30" customHeight="1">
      <c r="A27" s="37">
        <v>15</v>
      </c>
      <c r="B27" s="35" t="s">
        <v>25</v>
      </c>
      <c r="C27" s="36"/>
      <c r="D27" s="38">
        <v>2000</v>
      </c>
      <c r="E27" s="38">
        <f>3150+2400+2400</f>
        <v>7950</v>
      </c>
      <c r="F27" s="38"/>
      <c r="G27" s="38"/>
      <c r="H27" s="38"/>
      <c r="I27" s="38">
        <f>1500+3000</f>
        <v>4500</v>
      </c>
      <c r="J27" s="38">
        <v>67000</v>
      </c>
      <c r="K27" s="38">
        <f>3000+1000</f>
        <v>4000</v>
      </c>
      <c r="L27" s="38">
        <f>450+1600</f>
        <v>2050</v>
      </c>
      <c r="M27" s="32">
        <f t="shared" si="0"/>
        <v>87500</v>
      </c>
    </row>
    <row r="28" spans="1:13" s="33" customFormat="1" ht="30" customHeight="1">
      <c r="A28" s="37">
        <v>16</v>
      </c>
      <c r="B28" s="39" t="s">
        <v>26</v>
      </c>
      <c r="C28" s="38">
        <f>93000</f>
        <v>93000</v>
      </c>
      <c r="D28" s="38">
        <v>1500</v>
      </c>
      <c r="E28" s="38">
        <f>1000+6000+1100+800+10400+1400+3400+100</f>
        <v>24200</v>
      </c>
      <c r="F28" s="38"/>
      <c r="G28" s="38"/>
      <c r="H28" s="38"/>
      <c r="I28" s="38">
        <f>300+2300</f>
        <v>2600</v>
      </c>
      <c r="J28" s="38">
        <v>30000</v>
      </c>
      <c r="K28" s="38">
        <f>2000+2400</f>
        <v>4400</v>
      </c>
      <c r="L28" s="38">
        <v>2300</v>
      </c>
      <c r="M28" s="40">
        <f t="shared" si="0"/>
        <v>158000</v>
      </c>
    </row>
    <row r="29" spans="1:13" s="33" customFormat="1" ht="30" customHeight="1" thickBot="1">
      <c r="A29" s="41">
        <v>17</v>
      </c>
      <c r="B29" s="42" t="s">
        <v>27</v>
      </c>
      <c r="C29" s="43"/>
      <c r="D29" s="43"/>
      <c r="E29" s="43"/>
      <c r="F29" s="43">
        <v>210000</v>
      </c>
      <c r="G29" s="43"/>
      <c r="H29" s="43"/>
      <c r="I29" s="43"/>
      <c r="J29" s="43"/>
      <c r="K29" s="43"/>
      <c r="L29" s="43"/>
      <c r="M29" s="44">
        <f t="shared" si="0"/>
        <v>210000</v>
      </c>
    </row>
    <row r="30" spans="1:13" s="49" customFormat="1" ht="25.5" customHeight="1" thickBot="1" thickTop="1">
      <c r="A30" s="45"/>
      <c r="B30" s="46" t="s">
        <v>10</v>
      </c>
      <c r="C30" s="47">
        <f>SUM(C12:C28)</f>
        <v>358700</v>
      </c>
      <c r="D30" s="47">
        <f>SUM(D12:D28)</f>
        <v>18900</v>
      </c>
      <c r="E30" s="47">
        <f aca="true" t="shared" si="1" ref="E30:L30">SUM(E12:E28)</f>
        <v>183450</v>
      </c>
      <c r="F30" s="47">
        <f>SUM(F12:F29)</f>
        <v>210000</v>
      </c>
      <c r="G30" s="47">
        <f t="shared" si="1"/>
        <v>23000</v>
      </c>
      <c r="H30" s="47">
        <f t="shared" si="1"/>
        <v>0</v>
      </c>
      <c r="I30" s="47">
        <f t="shared" si="1"/>
        <v>19200</v>
      </c>
      <c r="J30" s="47">
        <f t="shared" si="1"/>
        <v>352500</v>
      </c>
      <c r="K30" s="47">
        <f t="shared" si="1"/>
        <v>43100</v>
      </c>
      <c r="L30" s="47">
        <f t="shared" si="1"/>
        <v>40250</v>
      </c>
      <c r="M30" s="48">
        <f>SUM(C30:L30)</f>
        <v>1249100</v>
      </c>
    </row>
    <row r="31" spans="1:12" ht="19.5" thickTop="1">
      <c r="A31" s="51" t="s">
        <v>30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ht="12.75">
      <c r="A32" s="51" t="s">
        <v>28</v>
      </c>
    </row>
    <row r="33" ht="12.75">
      <c r="A33" s="51" t="s">
        <v>29</v>
      </c>
    </row>
  </sheetData>
  <mergeCells count="1">
    <mergeCell ref="C9:L9"/>
  </mergeCells>
  <printOptions horizontalCentered="1"/>
  <pageMargins left="0.25" right="0.2362204724409449" top="0.984251968503937" bottom="0.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cp:lastPrinted>2008-12-18T13:32:19Z</cp:lastPrinted>
  <dcterms:created xsi:type="dcterms:W3CDTF">2008-12-18T13:30:50Z</dcterms:created>
  <dcterms:modified xsi:type="dcterms:W3CDTF">2008-12-18T13:58:12Z</dcterms:modified>
  <cp:category/>
  <cp:version/>
  <cp:contentType/>
  <cp:contentStatus/>
</cp:coreProperties>
</file>