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6" sheetId="1" r:id="rId1"/>
  </sheets>
  <definedNames>
    <definedName name="_xlnm.Print_Titles" localSheetId="0">'Tab 6'!$5:$7</definedName>
  </definedNames>
  <calcPr fullCalcOnLoad="1"/>
</workbook>
</file>

<file path=xl/sharedStrings.xml><?xml version="1.0" encoding="utf-8"?>
<sst xmlns="http://schemas.openxmlformats.org/spreadsheetml/2006/main" count="140" uniqueCount="77">
  <si>
    <t>Tabela nr 6</t>
  </si>
  <si>
    <t xml:space="preserve">REALIZACJA   PLANU  WYDATKÓW    MIASTA  KOSZALINA  ZA  I  PÓŁROCZE  2009  ROKU                                                                                                               </t>
  </si>
  <si>
    <t xml:space="preserve"> wg działów klasyfikacji budżetowej z podziałem na zadania własne, zlecone i porozumienia z organami administracji rządowej</t>
  </si>
  <si>
    <t>w złotych</t>
  </si>
  <si>
    <t>OGÓŁEM</t>
  </si>
  <si>
    <t xml:space="preserve">GMINA </t>
  </si>
  <si>
    <t>POWIAT</t>
  </si>
  <si>
    <t>Dział</t>
  </si>
  <si>
    <t>WYSZCZEGÓLNIENIE</t>
  </si>
  <si>
    <t>Plan                       pierwotny</t>
  </si>
  <si>
    <t>Plan po zmianach</t>
  </si>
  <si>
    <t xml:space="preserve">Wykonanie  
I półrocze
2009 r.                          </t>
  </si>
  <si>
    <t>Dynamika         5 : 3</t>
  </si>
  <si>
    <t>%           wyk.           planu</t>
  </si>
  <si>
    <t>Struktura     %</t>
  </si>
  <si>
    <t xml:space="preserve">Wykonanie
I półrocze
2009 r.                          </t>
  </si>
  <si>
    <t>%              wyk.           planu</t>
  </si>
  <si>
    <t xml:space="preserve">Wykonanie
I półrocze
 2009 r.                          </t>
  </si>
  <si>
    <t>%               wyk.           planu</t>
  </si>
  <si>
    <t>010</t>
  </si>
  <si>
    <t>ROLNICTWO I ŁOWIECTWO</t>
  </si>
  <si>
    <t>własne</t>
  </si>
  <si>
    <t>zlecone</t>
  </si>
  <si>
    <t>020</t>
  </si>
  <si>
    <t>LEŚNICTWO</t>
  </si>
  <si>
    <t>500</t>
  </si>
  <si>
    <t>HANDEL</t>
  </si>
  <si>
    <t>600</t>
  </si>
  <si>
    <t>TRANSPORT I ŁĄCZNOŚĆ</t>
  </si>
  <si>
    <t>w tym:</t>
  </si>
  <si>
    <t>na podstawie porozumień z jednostkami samorządu terytorialnego</t>
  </si>
  <si>
    <t>na podstawie porozumień z organami administracji rządowej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</si>
  <si>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</si>
  <si>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</si>
  <si>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</si>
  <si>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</si>
  <si>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</si>
  <si>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</si>
  <si>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</si>
  <si>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</si>
  <si>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</si>
  <si>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</si>
  <si>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</si>
  <si>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</si>
  <si>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</si>
  <si>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</si>
  <si>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</si>
  <si>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</si>
  <si>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</si>
  <si>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</si>
  <si>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</si>
  <si>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</si>
  <si>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</si>
  <si>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</si>
  <si>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</si>
  <si>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</si>
  <si>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</si>
  <si>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</si>
  <si>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</si>
  <si>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</si>
  <si>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</si>
  <si>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POZOSTAŁE ZADANIA W ZAKRESIE POLITYKI SPOŁECZNEJ</t>
  </si>
  <si>
    <t xml:space="preserve"> na podstawie porozumień z jednostkami samorządu terytorialnego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</si>
  <si>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</si>
  <si>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</si>
  <si>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</si>
  <si>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</si>
  <si>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</si>
  <si>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</si>
  <si>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</si>
  <si>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</si>
  <si>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926</t>
  </si>
  <si>
    <t>KULTURA FIZYCZNA I SPORT</t>
  </si>
  <si>
    <t>na podstawie porozumień z  jednostkami samorządu terytorialnego</t>
  </si>
  <si>
    <t>Autor dokumentu: Anna Żyła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</si>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</sst>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Font="1" applyAlignment="1">
      <alignment horizontal="centerContinuous" vertical="center" wrapText="1"/>
    </xf>
    <xf numFmtId="0" fontId="2" fillId="0" borderId="0" xfId="0" applyFont="1" applyBorder="1" applyAlignment="1">
      <alignment/>
    </xf>
    <xf numFmtId="165" fontId="4" fillId="0" borderId="0" xfId="0" applyFont="1" applyAlignment="1">
      <alignment horizontal="centerContinuous" vertical="center" wrapText="1"/>
    </xf>
    <xf numFmtId="165" fontId="5" fillId="0" borderId="0" xfId="0" applyFont="1" applyAlignment="1">
      <alignment horizontal="centerContinuous" vertical="center" wrapText="1"/>
    </xf>
    <xf numFmtId="165" fontId="6" fillId="0" borderId="0" xfId="0" applyFont="1" applyAlignment="1">
      <alignment horizontal="centerContinuous" vertical="center" wrapText="1"/>
    </xf>
    <xf numFmtId="165" fontId="7" fillId="0" borderId="0" xfId="0" applyFont="1" applyAlignment="1">
      <alignment horizontal="centerContinuous" vertical="center" wrapText="1"/>
    </xf>
    <xf numFmtId="164" fontId="8" fillId="0" borderId="0" xfId="0" applyFont="1" applyAlignment="1">
      <alignment horizontal="centerContinuous" vertical="center" wrapText="1"/>
    </xf>
    <xf numFmtId="164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9" fillId="0" borderId="0" xfId="0" applyFont="1" applyAlignment="1">
      <alignment horizontal="centerContinuous" vertical="center" wrapText="1"/>
    </xf>
    <xf numFmtId="165" fontId="2" fillId="0" borderId="0" xfId="0" applyFont="1" applyAlignment="1">
      <alignment horizontal="centerContinuous"/>
    </xf>
    <xf numFmtId="165" fontId="2" fillId="0" borderId="0" xfId="0" applyFont="1" applyBorder="1" applyAlignment="1">
      <alignment horizontal="centerContinuous"/>
    </xf>
    <xf numFmtId="165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164" fontId="3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Continuous"/>
    </xf>
    <xf numFmtId="165" fontId="10" fillId="0" borderId="1" xfId="0" applyFont="1" applyBorder="1" applyAlignment="1">
      <alignment horizontal="center" vertical="center"/>
    </xf>
    <xf numFmtId="165" fontId="10" fillId="0" borderId="2" xfId="0" applyFont="1" applyBorder="1" applyAlignment="1">
      <alignment horizontal="center" vertical="center"/>
    </xf>
    <xf numFmtId="165" fontId="10" fillId="0" borderId="3" xfId="0" applyFont="1" applyBorder="1" applyAlignment="1">
      <alignment horizontal="center" vertical="center"/>
    </xf>
    <xf numFmtId="165" fontId="10" fillId="0" borderId="4" xfId="0" applyFont="1" applyBorder="1" applyAlignment="1">
      <alignment horizontal="centerContinuous" vertical="center" wrapText="1"/>
    </xf>
    <xf numFmtId="165" fontId="10" fillId="0" borderId="5" xfId="0" applyFont="1" applyBorder="1" applyAlignment="1">
      <alignment horizontal="centerContinuous" vertical="center" wrapText="1"/>
    </xf>
    <xf numFmtId="164" fontId="11" fillId="0" borderId="5" xfId="0" applyFont="1" applyBorder="1" applyAlignment="1">
      <alignment horizontal="centerContinuous" vertical="center" wrapText="1"/>
    </xf>
    <xf numFmtId="164" fontId="10" fillId="0" borderId="6" xfId="0" applyFont="1" applyBorder="1" applyAlignment="1">
      <alignment horizontal="centerContinuous" vertical="center" wrapText="1"/>
    </xf>
    <xf numFmtId="164" fontId="11" fillId="0" borderId="6" xfId="0" applyFont="1" applyBorder="1" applyAlignment="1">
      <alignment horizontal="centerContinuous" vertical="center" wrapText="1"/>
    </xf>
    <xf numFmtId="165" fontId="10" fillId="0" borderId="5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/>
    </xf>
    <xf numFmtId="165" fontId="1" fillId="0" borderId="7" xfId="0" applyFont="1" applyBorder="1" applyAlignment="1">
      <alignment horizontal="center" vertical="center"/>
    </xf>
    <xf numFmtId="165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5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4" fillId="0" borderId="13" xfId="0" applyFont="1" applyBorder="1" applyAlignment="1">
      <alignment horizontal="center" vertical="center"/>
    </xf>
    <xf numFmtId="3" fontId="14" fillId="0" borderId="6" xfId="0" applyFont="1" applyBorder="1" applyAlignment="1">
      <alignment horizontal="center" vertical="center"/>
    </xf>
    <xf numFmtId="3" fontId="14" fillId="0" borderId="9" xfId="0" applyFont="1" applyBorder="1" applyAlignment="1">
      <alignment horizontal="center" vertical="center"/>
    </xf>
    <xf numFmtId="3" fontId="14" fillId="0" borderId="4" xfId="0" applyFont="1" applyBorder="1" applyAlignment="1">
      <alignment horizontal="center" vertical="center"/>
    </xf>
    <xf numFmtId="3" fontId="14" fillId="0" borderId="5" xfId="0" applyFont="1" applyBorder="1" applyAlignment="1">
      <alignment horizontal="center" vertical="center"/>
    </xf>
    <xf numFmtId="3" fontId="14" fillId="0" borderId="5" xfId="0" applyFont="1" applyBorder="1" applyAlignment="1">
      <alignment horizontal="center" vertical="center"/>
    </xf>
    <xf numFmtId="3" fontId="14" fillId="0" borderId="6" xfId="0" applyFont="1" applyBorder="1" applyAlignment="1">
      <alignment horizontal="center" vertical="center"/>
    </xf>
    <xf numFmtId="3" fontId="14" fillId="0" borderId="6" xfId="0" applyFont="1" applyBorder="1" applyAlignment="1">
      <alignment horizontal="center" vertical="center"/>
    </xf>
    <xf numFmtId="3" fontId="14" fillId="0" borderId="0" xfId="0" applyFont="1" applyBorder="1" applyAlignment="1">
      <alignment horizontal="center" vertical="center"/>
    </xf>
    <xf numFmtId="3" fontId="14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165" fontId="13" fillId="0" borderId="18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13" fillId="0" borderId="15" xfId="0" applyNumberFormat="1" applyFont="1" applyBorder="1" applyAlignment="1">
      <alignment horizontal="right" vertical="center"/>
    </xf>
    <xf numFmtId="165" fontId="13" fillId="0" borderId="15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3" fontId="1" fillId="0" borderId="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165" fontId="15" fillId="0" borderId="22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" fontId="3" fillId="0" borderId="0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/>
    </xf>
    <xf numFmtId="165" fontId="10" fillId="0" borderId="15" xfId="0" applyNumberFormat="1" applyFont="1" applyBorder="1" applyAlignment="1">
      <alignment horizontal="right" vertical="center"/>
    </xf>
    <xf numFmtId="165" fontId="11" fillId="0" borderId="15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3" fontId="10" fillId="0" borderId="0" xfId="0" applyFont="1" applyBorder="1" applyAlignment="1">
      <alignment horizontal="center" vertical="center"/>
    </xf>
    <xf numFmtId="3" fontId="10" fillId="0" borderId="0" xfId="0" applyFont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165" fontId="15" fillId="0" borderId="23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" fontId="3" fillId="0" borderId="0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3" fontId="17" fillId="0" borderId="24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3" fontId="17" fillId="0" borderId="26" xfId="0" applyNumberFormat="1" applyFont="1" applyBorder="1" applyAlignment="1">
      <alignment horizontal="right" vertical="center"/>
    </xf>
    <xf numFmtId="165" fontId="15" fillId="0" borderId="26" xfId="0" applyNumberFormat="1" applyFont="1" applyBorder="1" applyAlignment="1">
      <alignment horizontal="right" vertical="center"/>
    </xf>
    <xf numFmtId="165" fontId="17" fillId="0" borderId="26" xfId="0" applyNumberFormat="1" applyFont="1" applyBorder="1" applyAlignment="1">
      <alignment horizontal="right" vertical="center"/>
    </xf>
    <xf numFmtId="165" fontId="17" fillId="0" borderId="8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3" fontId="17" fillId="0" borderId="0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0" xfId="0" applyFont="1" applyAlignment="1">
      <alignment horizontal="center" vertical="center" wrapText="1"/>
    </xf>
    <xf numFmtId="165" fontId="15" fillId="0" borderId="23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vertical="center"/>
    </xf>
    <xf numFmtId="165" fontId="15" fillId="0" borderId="22" xfId="0" applyNumberFormat="1" applyFont="1" applyBorder="1" applyAlignment="1">
      <alignment horizontal="right" vertical="center"/>
    </xf>
    <xf numFmtId="165" fontId="10" fillId="0" borderId="20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165" fontId="19" fillId="0" borderId="27" xfId="0" applyFont="1" applyBorder="1" applyAlignment="1">
      <alignment vertical="center" wrapText="1"/>
    </xf>
    <xf numFmtId="3" fontId="19" fillId="0" borderId="21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right" vertical="center"/>
    </xf>
    <xf numFmtId="165" fontId="19" fillId="0" borderId="23" xfId="0" applyNumberFormat="1" applyFont="1" applyBorder="1" applyAlignment="1">
      <alignment horizontal="right" vertical="center"/>
    </xf>
    <xf numFmtId="165" fontId="19" fillId="0" borderId="27" xfId="0" applyNumberFormat="1" applyFont="1" applyBorder="1" applyAlignment="1">
      <alignment horizontal="right" vertical="center"/>
    </xf>
    <xf numFmtId="165" fontId="19" fillId="0" borderId="20" xfId="0" applyNumberFormat="1" applyFont="1" applyBorder="1" applyAlignment="1">
      <alignment horizontal="right" vertical="center"/>
    </xf>
    <xf numFmtId="165" fontId="19" fillId="0" borderId="2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3" fontId="19" fillId="0" borderId="0" xfId="0" applyFont="1" applyBorder="1" applyAlignment="1">
      <alignment horizontal="center" vertical="center"/>
    </xf>
    <xf numFmtId="3" fontId="19" fillId="0" borderId="0" xfId="0" applyFont="1" applyAlignment="1">
      <alignment horizontal="center" vertical="center"/>
    </xf>
    <xf numFmtId="165" fontId="3" fillId="0" borderId="27" xfId="0" applyFont="1" applyBorder="1" applyAlignment="1">
      <alignment vertical="center" wrapText="1"/>
    </xf>
    <xf numFmtId="165" fontId="3" fillId="0" borderId="22" xfId="0" applyNumberFormat="1" applyFont="1" applyBorder="1" applyAlignment="1">
      <alignment horizontal="right" vertical="center"/>
    </xf>
    <xf numFmtId="49" fontId="20" fillId="0" borderId="19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165" fontId="15" fillId="0" borderId="27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3" fontId="15" fillId="0" borderId="0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165" fontId="19" fillId="0" borderId="28" xfId="0" applyFont="1" applyBorder="1" applyAlignment="1">
      <alignment vertical="center" wrapText="1"/>
    </xf>
    <xf numFmtId="3" fontId="19" fillId="0" borderId="24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3" fontId="19" fillId="0" borderId="26" xfId="0" applyNumberFormat="1" applyFont="1" applyBorder="1" applyAlignment="1">
      <alignment horizontal="right" vertical="center"/>
    </xf>
    <xf numFmtId="165" fontId="19" fillId="0" borderId="25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horizontal="right" vertical="center"/>
    </xf>
    <xf numFmtId="165" fontId="19" fillId="0" borderId="28" xfId="0" applyNumberFormat="1" applyFont="1" applyBorder="1" applyAlignment="1">
      <alignment horizontal="right" vertical="center"/>
    </xf>
    <xf numFmtId="165" fontId="19" fillId="0" borderId="8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165" fontId="13" fillId="0" borderId="15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165" fontId="3" fillId="0" borderId="28" xfId="0" applyFont="1" applyBorder="1" applyAlignment="1">
      <alignment vertical="center" wrapText="1"/>
    </xf>
    <xf numFmtId="165" fontId="3" fillId="0" borderId="25" xfId="0" applyNumberFormat="1" applyFont="1" applyBorder="1" applyAlignment="1">
      <alignment horizontal="right" vertical="center"/>
    </xf>
    <xf numFmtId="165" fontId="15" fillId="0" borderId="25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right" vertical="center"/>
    </xf>
    <xf numFmtId="3" fontId="15" fillId="0" borderId="0" xfId="0" applyFont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165" fontId="17" fillId="0" borderId="23" xfId="0" applyNumberFormat="1" applyFont="1" applyBorder="1" applyAlignment="1">
      <alignment horizontal="right" vertical="center"/>
    </xf>
    <xf numFmtId="165" fontId="17" fillId="0" borderId="20" xfId="0" applyNumberFormat="1" applyFont="1" applyBorder="1" applyAlignment="1">
      <alignment horizontal="right" vertical="center"/>
    </xf>
    <xf numFmtId="165" fontId="15" fillId="0" borderId="26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3" fontId="1" fillId="0" borderId="0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165" fontId="2" fillId="0" borderId="8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165" fontId="17" fillId="0" borderId="8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13" fillId="0" borderId="29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5" fontId="12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165" fontId="16" fillId="0" borderId="2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right" vertical="center"/>
    </xf>
    <xf numFmtId="165" fontId="21" fillId="0" borderId="18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5" fontId="17" fillId="0" borderId="23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49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165" fontId="10" fillId="0" borderId="32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3" fontId="10" fillId="0" borderId="0" xfId="0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3" fontId="13" fillId="0" borderId="35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165" fontId="13" fillId="0" borderId="22" xfId="0" applyNumberFormat="1" applyFont="1" applyBorder="1" applyAlignment="1">
      <alignment horizontal="right" vertical="center"/>
    </xf>
    <xf numFmtId="165" fontId="13" fillId="0" borderId="20" xfId="0" applyNumberFormat="1" applyFont="1" applyBorder="1" applyAlignment="1">
      <alignment horizontal="right" vertical="center"/>
    </xf>
    <xf numFmtId="165" fontId="13" fillId="0" borderId="27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right" vertical="center"/>
    </xf>
    <xf numFmtId="3" fontId="13" fillId="0" borderId="0" xfId="0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165" fontId="22" fillId="0" borderId="22" xfId="0" applyNumberFormat="1" applyFont="1" applyBorder="1" applyAlignment="1">
      <alignment horizontal="right" vertical="center"/>
    </xf>
    <xf numFmtId="165" fontId="22" fillId="0" borderId="20" xfId="0" applyNumberFormat="1" applyFont="1" applyBorder="1" applyAlignment="1">
      <alignment horizontal="right" vertical="center"/>
    </xf>
    <xf numFmtId="3" fontId="22" fillId="0" borderId="35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165" fontId="22" fillId="0" borderId="27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3" fontId="22" fillId="0" borderId="0" xfId="0" applyFont="1" applyBorder="1" applyAlignment="1">
      <alignment horizontal="center" vertical="center"/>
    </xf>
    <xf numFmtId="49" fontId="14" fillId="0" borderId="35" xfId="0" applyNumberFormat="1" applyFont="1" applyBorder="1" applyAlignment="1">
      <alignment vertical="center"/>
    </xf>
    <xf numFmtId="165" fontId="14" fillId="0" borderId="27" xfId="0" applyFont="1" applyBorder="1" applyAlignment="1">
      <alignment vertical="center" wrapText="1"/>
    </xf>
    <xf numFmtId="3" fontId="14" fillId="0" borderId="35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165" fontId="14" fillId="0" borderId="23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165" fontId="14" fillId="0" borderId="2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49" fontId="13" fillId="0" borderId="36" xfId="0" applyNumberFormat="1" applyFont="1" applyBorder="1" applyAlignment="1">
      <alignment horizontal="center" vertical="center"/>
    </xf>
    <xf numFmtId="165" fontId="13" fillId="0" borderId="37" xfId="0" applyFont="1" applyBorder="1" applyAlignment="1">
      <alignment vertical="center" wrapText="1"/>
    </xf>
    <xf numFmtId="3" fontId="13" fillId="0" borderId="38" xfId="0" applyNumberFormat="1" applyFont="1" applyBorder="1" applyAlignment="1">
      <alignment horizontal="right" vertical="center"/>
    </xf>
    <xf numFmtId="3" fontId="13" fillId="0" borderId="39" xfId="0" applyNumberFormat="1" applyFont="1" applyBorder="1" applyAlignment="1">
      <alignment horizontal="right" vertical="center"/>
    </xf>
    <xf numFmtId="3" fontId="13" fillId="0" borderId="40" xfId="0" applyNumberFormat="1" applyFont="1" applyBorder="1" applyAlignment="1">
      <alignment horizontal="right" vertical="center"/>
    </xf>
    <xf numFmtId="165" fontId="13" fillId="0" borderId="40" xfId="0" applyNumberFormat="1" applyFont="1" applyBorder="1" applyAlignment="1">
      <alignment horizontal="right" vertical="center"/>
    </xf>
    <xf numFmtId="165" fontId="13" fillId="0" borderId="41" xfId="0" applyNumberFormat="1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42" xfId="0" applyNumberFormat="1" applyFont="1" applyBorder="1" applyAlignment="1">
      <alignment horizontal="right" vertical="center"/>
    </xf>
    <xf numFmtId="165" fontId="13" fillId="0" borderId="3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" fontId="2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workbookViewId="0" topLeftCell="A86">
      <selection activeCell="A101" sqref="A101:A103"/>
    </sheetView>
  </sheetViews>
  <sheetFormatPr defaultColWidth="9.00390625" defaultRowHeight="12.75"/>
  <cols>
    <col min="1" max="1" width="5.625" style="2" customWidth="1"/>
    <col min="2" max="2" width="23.125" style="2" customWidth="1"/>
    <col min="3" max="3" width="13.25390625" style="2" customWidth="1"/>
    <col min="4" max="5" width="13.00390625" style="2" customWidth="1"/>
    <col min="6" max="6" width="7.625" style="2" hidden="1" customWidth="1"/>
    <col min="7" max="7" width="5.875" style="3" customWidth="1"/>
    <col min="8" max="8" width="8.75390625" style="4" customWidth="1"/>
    <col min="9" max="10" width="12.375" style="2" customWidth="1"/>
    <col min="11" max="11" width="6.25390625" style="3" customWidth="1"/>
    <col min="12" max="12" width="12.375" style="2" customWidth="1"/>
    <col min="13" max="13" width="13.375" style="2" customWidth="1"/>
    <col min="14" max="14" width="5.625" style="3" customWidth="1"/>
    <col min="15" max="15" width="10.00390625" style="6" customWidth="1"/>
    <col min="16" max="16384" width="10.00390625" style="2" customWidth="1"/>
  </cols>
  <sheetData>
    <row r="1" spans="1:16" ht="12" customHeight="1">
      <c r="A1" s="1"/>
      <c r="B1" s="1"/>
      <c r="C1" s="1"/>
      <c r="D1" s="1"/>
      <c r="I1" s="1"/>
      <c r="L1" s="1"/>
      <c r="M1" s="5" t="s">
        <v>0</v>
      </c>
      <c r="P1" s="6"/>
    </row>
    <row r="2" spans="1:16" s="14" customFormat="1" ht="15.75" customHeight="1">
      <c r="A2" s="7" t="s">
        <v>1</v>
      </c>
      <c r="B2" s="8"/>
      <c r="C2" s="8"/>
      <c r="D2" s="9"/>
      <c r="E2" s="10"/>
      <c r="F2" s="10"/>
      <c r="G2" s="11"/>
      <c r="H2" s="12"/>
      <c r="I2" s="9"/>
      <c r="J2" s="10"/>
      <c r="K2" s="11"/>
      <c r="L2" s="9"/>
      <c r="M2" s="10"/>
      <c r="N2" s="11"/>
      <c r="O2" s="13"/>
      <c r="P2" s="13"/>
    </row>
    <row r="3" spans="1:16" s="14" customFormat="1" ht="15" customHeight="1">
      <c r="A3" s="7" t="s">
        <v>2</v>
      </c>
      <c r="B3" s="8"/>
      <c r="C3" s="8"/>
      <c r="D3" s="9"/>
      <c r="E3" s="10"/>
      <c r="F3" s="10"/>
      <c r="G3" s="11"/>
      <c r="H3" s="12"/>
      <c r="I3" s="9"/>
      <c r="J3" s="10"/>
      <c r="K3" s="11"/>
      <c r="L3" s="9"/>
      <c r="M3" s="15"/>
      <c r="N3" s="11"/>
      <c r="O3" s="13"/>
      <c r="P3" s="13"/>
    </row>
    <row r="4" spans="1:16" ht="10.5" customHeight="1" thickBot="1">
      <c r="A4" s="16"/>
      <c r="B4" s="16"/>
      <c r="C4" s="16"/>
      <c r="D4" s="17"/>
      <c r="E4" s="18"/>
      <c r="F4" s="18"/>
      <c r="G4" s="19"/>
      <c r="H4" s="20"/>
      <c r="I4" s="18"/>
      <c r="J4" s="18"/>
      <c r="K4" s="21"/>
      <c r="L4" s="17"/>
      <c r="M4" s="22" t="s">
        <v>3</v>
      </c>
      <c r="N4" s="23"/>
      <c r="P4" s="6"/>
    </row>
    <row r="5" spans="1:14" s="33" customFormat="1" ht="19.5" customHeight="1" thickBot="1" thickTop="1">
      <c r="A5" s="24"/>
      <c r="B5" s="25"/>
      <c r="C5" s="26"/>
      <c r="D5" s="27" t="s">
        <v>4</v>
      </c>
      <c r="E5" s="28"/>
      <c r="F5" s="28"/>
      <c r="G5" s="29"/>
      <c r="H5" s="30"/>
      <c r="I5" s="28" t="s">
        <v>5</v>
      </c>
      <c r="J5" s="28"/>
      <c r="K5" s="31"/>
      <c r="L5" s="28" t="s">
        <v>6</v>
      </c>
      <c r="M5" s="32"/>
      <c r="N5" s="31"/>
    </row>
    <row r="6" spans="1:14" s="43" customFormat="1" ht="45" customHeight="1" thickBot="1" thickTop="1">
      <c r="A6" s="34" t="s">
        <v>7</v>
      </c>
      <c r="B6" s="35" t="s">
        <v>8</v>
      </c>
      <c r="C6" s="36" t="s">
        <v>9</v>
      </c>
      <c r="D6" s="37" t="s">
        <v>10</v>
      </c>
      <c r="E6" s="38" t="s">
        <v>11</v>
      </c>
      <c r="F6" s="39" t="s">
        <v>12</v>
      </c>
      <c r="G6" s="40" t="s">
        <v>13</v>
      </c>
      <c r="H6" s="41" t="s">
        <v>14</v>
      </c>
      <c r="I6" s="37" t="s">
        <v>10</v>
      </c>
      <c r="J6" s="38" t="s">
        <v>15</v>
      </c>
      <c r="K6" s="42" t="s">
        <v>16</v>
      </c>
      <c r="L6" s="37" t="s">
        <v>10</v>
      </c>
      <c r="M6" s="38" t="s">
        <v>17</v>
      </c>
      <c r="N6" s="42" t="s">
        <v>18</v>
      </c>
    </row>
    <row r="7" spans="1:16" s="53" customFormat="1" ht="9.75" customHeight="1" thickBot="1" thickTop="1">
      <c r="A7" s="44">
        <v>1</v>
      </c>
      <c r="B7" s="45">
        <v>2</v>
      </c>
      <c r="C7" s="46">
        <v>3</v>
      </c>
      <c r="D7" s="47">
        <v>4</v>
      </c>
      <c r="E7" s="48">
        <v>5</v>
      </c>
      <c r="F7" s="48">
        <v>6</v>
      </c>
      <c r="G7" s="49">
        <v>6</v>
      </c>
      <c r="H7" s="45">
        <v>7</v>
      </c>
      <c r="I7" s="48">
        <v>8</v>
      </c>
      <c r="J7" s="48">
        <v>9</v>
      </c>
      <c r="K7" s="50">
        <v>10</v>
      </c>
      <c r="L7" s="47">
        <v>11</v>
      </c>
      <c r="M7" s="48">
        <v>12</v>
      </c>
      <c r="N7" s="51">
        <v>13</v>
      </c>
      <c r="O7" s="52"/>
      <c r="P7" s="52"/>
    </row>
    <row r="8" spans="1:15" s="65" customFormat="1" ht="28.5" customHeight="1" thickTop="1">
      <c r="A8" s="54" t="s">
        <v>19</v>
      </c>
      <c r="B8" s="55" t="s">
        <v>20</v>
      </c>
      <c r="C8" s="56">
        <f>SUM(C9:C10)</f>
        <v>3000</v>
      </c>
      <c r="D8" s="57">
        <f aca="true" t="shared" si="0" ref="D8:E33">I8+L8</f>
        <v>5136</v>
      </c>
      <c r="E8" s="58">
        <f t="shared" si="0"/>
        <v>3535</v>
      </c>
      <c r="F8" s="59">
        <f>E8/C8*100</f>
        <v>117.83333333333333</v>
      </c>
      <c r="G8" s="60">
        <f>E8/D8*100</f>
        <v>68.8278816199377</v>
      </c>
      <c r="H8" s="61">
        <f>E8/E94*100</f>
        <v>0.001998974602368892</v>
      </c>
      <c r="I8" s="58">
        <f>SUM(I9:I10)</f>
        <v>5136</v>
      </c>
      <c r="J8" s="58">
        <f>SUM(J9:J10)</f>
        <v>3535</v>
      </c>
      <c r="K8" s="62">
        <f>J8/I8*100</f>
        <v>68.8278816199377</v>
      </c>
      <c r="L8" s="57"/>
      <c r="M8" s="58"/>
      <c r="N8" s="63"/>
      <c r="O8" s="64"/>
    </row>
    <row r="9" spans="1:16" s="77" customFormat="1" ht="12.75" customHeight="1">
      <c r="A9" s="66"/>
      <c r="B9" s="67" t="s">
        <v>21</v>
      </c>
      <c r="C9" s="68">
        <v>3000</v>
      </c>
      <c r="D9" s="69">
        <f t="shared" si="0"/>
        <v>3000</v>
      </c>
      <c r="E9" s="70">
        <f t="shared" si="0"/>
        <v>1399</v>
      </c>
      <c r="F9" s="71">
        <f>E9/C9*100</f>
        <v>46.63333333333333</v>
      </c>
      <c r="G9" s="72">
        <f>E9/D9*100</f>
        <v>46.63333333333333</v>
      </c>
      <c r="H9" s="73"/>
      <c r="I9" s="70">
        <v>3000</v>
      </c>
      <c r="J9" s="70">
        <v>1399</v>
      </c>
      <c r="K9" s="74">
        <f>J9/I9*100</f>
        <v>46.63333333333333</v>
      </c>
      <c r="L9" s="69"/>
      <c r="M9" s="70"/>
      <c r="N9" s="73"/>
      <c r="O9" s="75"/>
      <c r="P9" s="76"/>
    </row>
    <row r="10" spans="1:16" s="77" customFormat="1" ht="12.75" customHeight="1">
      <c r="A10" s="78"/>
      <c r="B10" s="79" t="s">
        <v>22</v>
      </c>
      <c r="C10" s="80"/>
      <c r="D10" s="81">
        <f t="shared" si="0"/>
        <v>2136</v>
      </c>
      <c r="E10" s="82">
        <f t="shared" si="0"/>
        <v>2136</v>
      </c>
      <c r="F10" s="71" t="e">
        <f>E10/C10*100</f>
        <v>#DIV/0!</v>
      </c>
      <c r="G10" s="83">
        <f>E10/D10*100</f>
        <v>100</v>
      </c>
      <c r="H10" s="84"/>
      <c r="I10" s="82">
        <v>2136</v>
      </c>
      <c r="J10" s="82">
        <v>2136</v>
      </c>
      <c r="K10" s="85">
        <f>J10/I10*100</f>
        <v>100</v>
      </c>
      <c r="L10" s="81"/>
      <c r="M10" s="82"/>
      <c r="N10" s="84"/>
      <c r="O10" s="75"/>
      <c r="P10" s="76"/>
    </row>
    <row r="11" spans="1:16" s="98" customFormat="1" ht="15.75" customHeight="1" hidden="1">
      <c r="A11" s="86" t="s">
        <v>23</v>
      </c>
      <c r="B11" s="87" t="s">
        <v>24</v>
      </c>
      <c r="C11" s="88">
        <f>SUM(C12:C13)</f>
        <v>0</v>
      </c>
      <c r="D11" s="89">
        <f t="shared" si="0"/>
        <v>0</v>
      </c>
      <c r="E11" s="90">
        <f t="shared" si="0"/>
        <v>0</v>
      </c>
      <c r="F11" s="91" t="e">
        <f>E11/C11*100</f>
        <v>#DIV/0!</v>
      </c>
      <c r="G11" s="92" t="e">
        <f>E11/D11*100</f>
        <v>#DIV/0!</v>
      </c>
      <c r="H11" s="93">
        <f>E11/E94*100</f>
        <v>0</v>
      </c>
      <c r="I11" s="90"/>
      <c r="J11" s="90"/>
      <c r="K11" s="94"/>
      <c r="L11" s="89">
        <f>SUM(L12:L13)</f>
        <v>0</v>
      </c>
      <c r="M11" s="90">
        <f>SUM(M12:M13)</f>
        <v>0</v>
      </c>
      <c r="N11" s="95" t="e">
        <f>M11/L11*100</f>
        <v>#DIV/0!</v>
      </c>
      <c r="O11" s="96"/>
      <c r="P11" s="97"/>
    </row>
    <row r="12" spans="1:15" s="108" customFormat="1" ht="12" customHeight="1" hidden="1">
      <c r="A12" s="99"/>
      <c r="B12" s="100" t="s">
        <v>21</v>
      </c>
      <c r="C12" s="101"/>
      <c r="D12" s="102">
        <f t="shared" si="0"/>
        <v>0</v>
      </c>
      <c r="E12" s="103">
        <f t="shared" si="0"/>
        <v>0</v>
      </c>
      <c r="F12" s="104"/>
      <c r="G12" s="105"/>
      <c r="H12" s="106"/>
      <c r="I12" s="103"/>
      <c r="J12" s="103"/>
      <c r="K12" s="106"/>
      <c r="L12" s="103"/>
      <c r="M12" s="103"/>
      <c r="N12" s="106"/>
      <c r="O12" s="107"/>
    </row>
    <row r="13" spans="1:16" s="119" customFormat="1" ht="15" hidden="1">
      <c r="A13" s="109"/>
      <c r="B13" s="110" t="s">
        <v>22</v>
      </c>
      <c r="C13" s="111"/>
      <c r="D13" s="112">
        <f t="shared" si="0"/>
        <v>0</v>
      </c>
      <c r="E13" s="113">
        <f t="shared" si="0"/>
        <v>0</v>
      </c>
      <c r="F13" s="114"/>
      <c r="G13" s="115" t="e">
        <f>E13/D13*100</f>
        <v>#DIV/0!</v>
      </c>
      <c r="H13" s="116"/>
      <c r="I13" s="113"/>
      <c r="J13" s="113"/>
      <c r="K13" s="116"/>
      <c r="L13" s="113"/>
      <c r="M13" s="113"/>
      <c r="N13" s="116"/>
      <c r="O13" s="117"/>
      <c r="P13" s="118"/>
    </row>
    <row r="14" spans="1:16" s="124" customFormat="1" ht="15.75" customHeight="1">
      <c r="A14" s="54" t="s">
        <v>25</v>
      </c>
      <c r="B14" s="55" t="s">
        <v>26</v>
      </c>
      <c r="C14" s="56">
        <f>C15</f>
        <v>194000</v>
      </c>
      <c r="D14" s="57">
        <f>I14+L14</f>
        <v>194000</v>
      </c>
      <c r="E14" s="58">
        <f>J14+M14</f>
        <v>71155</v>
      </c>
      <c r="F14" s="59">
        <f>E14/C14*100</f>
        <v>36.677835051546396</v>
      </c>
      <c r="G14" s="120">
        <f>E14/D14*100</f>
        <v>36.677835051546396</v>
      </c>
      <c r="H14" s="121">
        <f>E14/E94*100</f>
        <v>0.04023678580807878</v>
      </c>
      <c r="I14" s="58">
        <f>SUM(I15)</f>
        <v>194000</v>
      </c>
      <c r="J14" s="58">
        <f>SUM(J15)</f>
        <v>71155</v>
      </c>
      <c r="K14" s="62">
        <f>J14/I14*100</f>
        <v>36.677835051546396</v>
      </c>
      <c r="L14" s="122"/>
      <c r="M14" s="123"/>
      <c r="N14" s="62"/>
      <c r="O14" s="64"/>
      <c r="P14" s="65"/>
    </row>
    <row r="15" spans="1:15" s="76" customFormat="1" ht="13.5" customHeight="1">
      <c r="A15" s="66"/>
      <c r="B15" s="67" t="s">
        <v>21</v>
      </c>
      <c r="C15" s="68">
        <v>194000</v>
      </c>
      <c r="D15" s="69">
        <f>I15+L15</f>
        <v>194000</v>
      </c>
      <c r="E15" s="70">
        <f>J15+M15</f>
        <v>71155</v>
      </c>
      <c r="F15" s="125"/>
      <c r="G15" s="126"/>
      <c r="H15" s="73"/>
      <c r="I15" s="70">
        <v>194000</v>
      </c>
      <c r="J15" s="70">
        <v>71155</v>
      </c>
      <c r="K15" s="73"/>
      <c r="L15" s="70"/>
      <c r="M15" s="70"/>
      <c r="N15" s="73"/>
      <c r="O15" s="75"/>
    </row>
    <row r="16" spans="1:16" s="124" customFormat="1" ht="27.75" customHeight="1">
      <c r="A16" s="54" t="s">
        <v>27</v>
      </c>
      <c r="B16" s="55" t="s">
        <v>28</v>
      </c>
      <c r="C16" s="56">
        <f>SUM(C17)</f>
        <v>59388900</v>
      </c>
      <c r="D16" s="57">
        <f t="shared" si="0"/>
        <v>56278504</v>
      </c>
      <c r="E16" s="58">
        <f t="shared" si="0"/>
        <v>15591695</v>
      </c>
      <c r="F16" s="59">
        <f>E16/C16*100</f>
        <v>26.253550747698647</v>
      </c>
      <c r="G16" s="120">
        <f>E16/D16*100</f>
        <v>27.70452995694413</v>
      </c>
      <c r="H16" s="127">
        <f>E16/$E$94*100</f>
        <v>8.81680404890581</v>
      </c>
      <c r="I16" s="58">
        <f>I17+I20</f>
        <v>28646504</v>
      </c>
      <c r="J16" s="123">
        <f>J17+J20</f>
        <v>9927169</v>
      </c>
      <c r="K16" s="62">
        <f>J16/I16*100</f>
        <v>34.65403317626472</v>
      </c>
      <c r="L16" s="122">
        <f>L17+L20</f>
        <v>27632000</v>
      </c>
      <c r="M16" s="123">
        <f>M17+M20</f>
        <v>5664526</v>
      </c>
      <c r="N16" s="62">
        <f>M16/L16*100</f>
        <v>20.499876954255935</v>
      </c>
      <c r="O16" s="64"/>
      <c r="P16" s="65"/>
    </row>
    <row r="17" spans="1:15" s="76" customFormat="1" ht="13.5" customHeight="1">
      <c r="A17" s="66"/>
      <c r="B17" s="67" t="s">
        <v>21</v>
      </c>
      <c r="C17" s="68">
        <v>59388900</v>
      </c>
      <c r="D17" s="69">
        <f t="shared" si="0"/>
        <v>56278504</v>
      </c>
      <c r="E17" s="70">
        <f t="shared" si="0"/>
        <v>15591695</v>
      </c>
      <c r="F17" s="125"/>
      <c r="G17" s="126"/>
      <c r="H17" s="128"/>
      <c r="I17" s="70">
        <v>28646504</v>
      </c>
      <c r="J17" s="70">
        <v>9927169</v>
      </c>
      <c r="K17" s="73"/>
      <c r="L17" s="70">
        <v>27632000</v>
      </c>
      <c r="M17" s="70">
        <v>5664526</v>
      </c>
      <c r="N17" s="73"/>
      <c r="O17" s="75"/>
    </row>
    <row r="18" spans="1:15" s="108" customFormat="1" ht="9" customHeight="1">
      <c r="A18" s="99"/>
      <c r="B18" s="129" t="s">
        <v>29</v>
      </c>
      <c r="C18" s="101"/>
      <c r="D18" s="102"/>
      <c r="E18" s="103"/>
      <c r="F18" s="130"/>
      <c r="G18" s="105"/>
      <c r="H18" s="131"/>
      <c r="I18" s="103"/>
      <c r="J18" s="103"/>
      <c r="K18" s="106"/>
      <c r="L18" s="103"/>
      <c r="M18" s="103"/>
      <c r="N18" s="106"/>
      <c r="O18" s="107"/>
    </row>
    <row r="19" spans="1:16" s="144" customFormat="1" ht="36">
      <c r="A19" s="132"/>
      <c r="B19" s="133" t="s">
        <v>30</v>
      </c>
      <c r="C19" s="134">
        <v>100000</v>
      </c>
      <c r="D19" s="135"/>
      <c r="E19" s="136"/>
      <c r="F19" s="137"/>
      <c r="G19" s="138"/>
      <c r="H19" s="139"/>
      <c r="I19" s="136"/>
      <c r="J19" s="136"/>
      <c r="K19" s="140"/>
      <c r="L19" s="136"/>
      <c r="M19" s="136"/>
      <c r="N19" s="141"/>
      <c r="O19" s="142"/>
      <c r="P19" s="143"/>
    </row>
    <row r="20" spans="1:16" s="77" customFormat="1" ht="38.25" hidden="1">
      <c r="A20" s="66"/>
      <c r="B20" s="145" t="s">
        <v>31</v>
      </c>
      <c r="C20" s="68"/>
      <c r="D20" s="69">
        <f>I20+L20</f>
        <v>0</v>
      </c>
      <c r="E20" s="70"/>
      <c r="F20" s="146" t="e">
        <f>E20/C20*100</f>
        <v>#DIV/0!</v>
      </c>
      <c r="G20" s="126"/>
      <c r="H20" s="74"/>
      <c r="I20" s="70"/>
      <c r="J20" s="70"/>
      <c r="K20" s="73"/>
      <c r="L20" s="70"/>
      <c r="M20" s="70"/>
      <c r="N20" s="73"/>
      <c r="O20" s="75"/>
      <c r="P20" s="76"/>
    </row>
    <row r="21" spans="1:16" s="124" customFormat="1" ht="16.5" customHeight="1">
      <c r="A21" s="54" t="s">
        <v>32</v>
      </c>
      <c r="B21" s="55" t="s">
        <v>33</v>
      </c>
      <c r="C21" s="56">
        <f>SUM(C22)</f>
        <v>64000</v>
      </c>
      <c r="D21" s="57">
        <f t="shared" si="0"/>
        <v>64000</v>
      </c>
      <c r="E21" s="58">
        <f t="shared" si="0"/>
        <v>12330</v>
      </c>
      <c r="F21" s="59">
        <f>E21/C21*100</f>
        <v>19.265625</v>
      </c>
      <c r="G21" s="120">
        <f>E21/D21*100</f>
        <v>19.265625</v>
      </c>
      <c r="H21" s="121">
        <f>E21/$E$94*100</f>
        <v>0.006972378174599276</v>
      </c>
      <c r="I21" s="58">
        <f>SUM(I22)</f>
        <v>64000</v>
      </c>
      <c r="J21" s="58">
        <f>SUM(J22)</f>
        <v>12330</v>
      </c>
      <c r="K21" s="62">
        <f>J21/I21*100</f>
        <v>19.265625</v>
      </c>
      <c r="L21" s="122"/>
      <c r="M21" s="123"/>
      <c r="N21" s="62"/>
      <c r="O21" s="64"/>
      <c r="P21" s="65"/>
    </row>
    <row r="22" spans="1:15" s="76" customFormat="1" ht="13.5" customHeight="1">
      <c r="A22" s="66"/>
      <c r="B22" s="67" t="s">
        <v>21</v>
      </c>
      <c r="C22" s="68">
        <v>64000</v>
      </c>
      <c r="D22" s="69">
        <f t="shared" si="0"/>
        <v>64000</v>
      </c>
      <c r="E22" s="70">
        <f t="shared" si="0"/>
        <v>12330</v>
      </c>
      <c r="F22" s="125"/>
      <c r="G22" s="126"/>
      <c r="H22" s="73"/>
      <c r="I22" s="70">
        <v>64000</v>
      </c>
      <c r="J22" s="70">
        <v>12330</v>
      </c>
      <c r="K22" s="73"/>
      <c r="L22" s="70"/>
      <c r="M22" s="70"/>
      <c r="N22" s="73"/>
      <c r="O22" s="75"/>
    </row>
    <row r="23" spans="1:15" s="154" customFormat="1" ht="9.75" customHeight="1" hidden="1">
      <c r="A23" s="147"/>
      <c r="B23" s="129" t="s">
        <v>29</v>
      </c>
      <c r="C23" s="148"/>
      <c r="D23" s="149"/>
      <c r="E23" s="150"/>
      <c r="F23" s="71"/>
      <c r="G23" s="125"/>
      <c r="H23" s="151"/>
      <c r="I23" s="150"/>
      <c r="J23" s="150"/>
      <c r="K23" s="152"/>
      <c r="L23" s="150"/>
      <c r="M23" s="150"/>
      <c r="N23" s="152"/>
      <c r="O23" s="153"/>
    </row>
    <row r="24" spans="1:16" s="144" customFormat="1" ht="36" hidden="1">
      <c r="A24" s="155"/>
      <c r="B24" s="156" t="s">
        <v>30</v>
      </c>
      <c r="C24" s="157"/>
      <c r="D24" s="158">
        <f>I24+L24</f>
        <v>0</v>
      </c>
      <c r="E24" s="159">
        <f>J24+M24</f>
        <v>0</v>
      </c>
      <c r="F24" s="160"/>
      <c r="G24" s="161" t="e">
        <f>E24/D24*100</f>
        <v>#DIV/0!</v>
      </c>
      <c r="H24" s="162"/>
      <c r="I24" s="159"/>
      <c r="J24" s="159"/>
      <c r="K24" s="163"/>
      <c r="L24" s="159"/>
      <c r="M24" s="159"/>
      <c r="N24" s="163"/>
      <c r="O24" s="142"/>
      <c r="P24" s="143"/>
    </row>
    <row r="25" spans="1:16" s="124" customFormat="1" ht="25.5" customHeight="1">
      <c r="A25" s="54" t="s">
        <v>34</v>
      </c>
      <c r="B25" s="55" t="s">
        <v>35</v>
      </c>
      <c r="C25" s="56">
        <f>SUM(C26:C27)</f>
        <v>22940100</v>
      </c>
      <c r="D25" s="57">
        <f t="shared" si="0"/>
        <v>24700970</v>
      </c>
      <c r="E25" s="58">
        <f t="shared" si="0"/>
        <v>6855344</v>
      </c>
      <c r="F25" s="59">
        <f>E25/C25*100</f>
        <v>29.883670951739532</v>
      </c>
      <c r="G25" s="60">
        <f>E25/D25*100</f>
        <v>27.753339241333435</v>
      </c>
      <c r="H25" s="61">
        <f>E25/E94*100</f>
        <v>3.876565359689383</v>
      </c>
      <c r="I25" s="58">
        <f>SUM(I26:I27)</f>
        <v>24657470</v>
      </c>
      <c r="J25" s="58">
        <f>SUM(J26:J27)</f>
        <v>6847868</v>
      </c>
      <c r="K25" s="62">
        <f>J25/I25*100</f>
        <v>27.771981472551726</v>
      </c>
      <c r="L25" s="58">
        <f>SUM(L26:L27)</f>
        <v>43500</v>
      </c>
      <c r="M25" s="58">
        <f>SUM(M26:M27)</f>
        <v>7476</v>
      </c>
      <c r="N25" s="63">
        <f>M25/L25*100</f>
        <v>17.186206896551724</v>
      </c>
      <c r="O25" s="64"/>
      <c r="P25" s="65"/>
    </row>
    <row r="26" spans="1:15" s="108" customFormat="1" ht="13.5" customHeight="1">
      <c r="A26" s="99"/>
      <c r="B26" s="100" t="s">
        <v>21</v>
      </c>
      <c r="C26" s="101">
        <v>22896600</v>
      </c>
      <c r="D26" s="102">
        <f t="shared" si="0"/>
        <v>24657470</v>
      </c>
      <c r="E26" s="103">
        <f t="shared" si="0"/>
        <v>6847868</v>
      </c>
      <c r="F26" s="130">
        <f>E26/C26*100</f>
        <v>29.907794170313494</v>
      </c>
      <c r="G26" s="164">
        <f>E26/D26*100</f>
        <v>27.771981472551726</v>
      </c>
      <c r="H26" s="106"/>
      <c r="I26" s="103">
        <v>24657470</v>
      </c>
      <c r="J26" s="103">
        <v>6847868</v>
      </c>
      <c r="K26" s="106"/>
      <c r="L26" s="103"/>
      <c r="M26" s="103"/>
      <c r="N26" s="106"/>
      <c r="O26" s="107"/>
    </row>
    <row r="27" spans="1:16" s="173" customFormat="1" ht="11.25" customHeight="1">
      <c r="A27" s="165"/>
      <c r="B27" s="166" t="s">
        <v>22</v>
      </c>
      <c r="C27" s="167">
        <v>43500</v>
      </c>
      <c r="D27" s="168">
        <f t="shared" si="0"/>
        <v>43500</v>
      </c>
      <c r="E27" s="169">
        <f t="shared" si="0"/>
        <v>7476</v>
      </c>
      <c r="F27" s="130">
        <f>E27/C27*100</f>
        <v>17.186206896551724</v>
      </c>
      <c r="G27" s="170">
        <f>E27/D27*100</f>
        <v>17.186206896551724</v>
      </c>
      <c r="H27" s="171"/>
      <c r="I27" s="169"/>
      <c r="J27" s="169"/>
      <c r="K27" s="172"/>
      <c r="L27" s="169">
        <v>43500</v>
      </c>
      <c r="M27" s="169">
        <v>7476</v>
      </c>
      <c r="N27" s="106">
        <f>M27/L27*100</f>
        <v>17.186206896551724</v>
      </c>
      <c r="O27" s="107"/>
      <c r="P27" s="108"/>
    </row>
    <row r="28" spans="1:15" s="179" customFormat="1" ht="26.25" customHeight="1">
      <c r="A28" s="174" t="s">
        <v>36</v>
      </c>
      <c r="B28" s="175" t="s">
        <v>37</v>
      </c>
      <c r="C28" s="176">
        <f>C29+C31+C32</f>
        <v>3818400</v>
      </c>
      <c r="D28" s="122">
        <f t="shared" si="0"/>
        <v>3804400</v>
      </c>
      <c r="E28" s="123">
        <f t="shared" si="0"/>
        <v>978670</v>
      </c>
      <c r="F28" s="59">
        <f>E28/C28*100</f>
        <v>25.63036874083386</v>
      </c>
      <c r="G28" s="120">
        <f aca="true" t="shared" si="1" ref="G28:G49">E28/D28*100</f>
        <v>25.72468720428977</v>
      </c>
      <c r="H28" s="121">
        <f>E28/E94*100</f>
        <v>0.5534190874399896</v>
      </c>
      <c r="I28" s="123">
        <f>I29+I31+I32</f>
        <v>3166300</v>
      </c>
      <c r="J28" s="123">
        <f>J29+J31+J32</f>
        <v>744676</v>
      </c>
      <c r="K28" s="177">
        <f>J28/I28*100</f>
        <v>23.518807440861572</v>
      </c>
      <c r="L28" s="123">
        <f>L29+L31+L32</f>
        <v>638100</v>
      </c>
      <c r="M28" s="123">
        <f>M29+M31+M32</f>
        <v>233994</v>
      </c>
      <c r="N28" s="62">
        <f>M28/L28*100</f>
        <v>36.670427832628114</v>
      </c>
      <c r="O28" s="178"/>
    </row>
    <row r="29" spans="1:16" s="77" customFormat="1" ht="12.75" customHeight="1">
      <c r="A29" s="66"/>
      <c r="B29" s="67" t="s">
        <v>21</v>
      </c>
      <c r="C29" s="68">
        <v>3363700</v>
      </c>
      <c r="D29" s="69">
        <f t="shared" si="0"/>
        <v>3349700</v>
      </c>
      <c r="E29" s="70">
        <f t="shared" si="0"/>
        <v>810743</v>
      </c>
      <c r="F29" s="71">
        <f>E29/C29*100</f>
        <v>24.102714272973213</v>
      </c>
      <c r="G29" s="126">
        <f t="shared" si="1"/>
        <v>24.203451055318386</v>
      </c>
      <c r="H29" s="73"/>
      <c r="I29" s="70">
        <v>3149700</v>
      </c>
      <c r="J29" s="70">
        <v>743783</v>
      </c>
      <c r="K29" s="73"/>
      <c r="L29" s="70">
        <v>200000</v>
      </c>
      <c r="M29" s="70">
        <v>66960</v>
      </c>
      <c r="N29" s="73">
        <f>M29/L29*100</f>
        <v>33.48</v>
      </c>
      <c r="O29" s="75"/>
      <c r="P29" s="76"/>
    </row>
    <row r="30" spans="1:16" s="173" customFormat="1" ht="12.75" customHeight="1" hidden="1">
      <c r="A30" s="99"/>
      <c r="B30" s="180" t="s">
        <v>29</v>
      </c>
      <c r="C30" s="101"/>
      <c r="D30" s="102"/>
      <c r="E30" s="103"/>
      <c r="F30" s="130"/>
      <c r="G30" s="105"/>
      <c r="H30" s="106"/>
      <c r="I30" s="103"/>
      <c r="J30" s="103"/>
      <c r="K30" s="106"/>
      <c r="L30" s="103"/>
      <c r="M30" s="103"/>
      <c r="N30" s="106"/>
      <c r="O30" s="107"/>
      <c r="P30" s="108"/>
    </row>
    <row r="31" spans="1:15" s="76" customFormat="1" ht="12.75" customHeight="1">
      <c r="A31" s="66"/>
      <c r="B31" s="67" t="s">
        <v>22</v>
      </c>
      <c r="C31" s="68">
        <v>438100</v>
      </c>
      <c r="D31" s="69">
        <f t="shared" si="0"/>
        <v>438100</v>
      </c>
      <c r="E31" s="70">
        <f t="shared" si="0"/>
        <v>167034</v>
      </c>
      <c r="F31" s="71">
        <f>E31/C31*100</f>
        <v>38.12691166400366</v>
      </c>
      <c r="G31" s="126">
        <f t="shared" si="1"/>
        <v>38.12691166400366</v>
      </c>
      <c r="H31" s="73"/>
      <c r="I31" s="70"/>
      <c r="J31" s="70"/>
      <c r="K31" s="73"/>
      <c r="L31" s="70">
        <v>438100</v>
      </c>
      <c r="M31" s="70">
        <v>167034</v>
      </c>
      <c r="N31" s="73">
        <f>M31/L31*100</f>
        <v>38.12691166400366</v>
      </c>
      <c r="O31" s="75"/>
    </row>
    <row r="32" spans="1:15" s="76" customFormat="1" ht="38.25" customHeight="1">
      <c r="A32" s="78"/>
      <c r="B32" s="181" t="s">
        <v>31</v>
      </c>
      <c r="C32" s="80">
        <v>16600</v>
      </c>
      <c r="D32" s="81">
        <f>I32+L32</f>
        <v>16600</v>
      </c>
      <c r="E32" s="82">
        <f>J32+M32</f>
        <v>893</v>
      </c>
      <c r="F32" s="182">
        <f>E32/C32*100</f>
        <v>5.379518072289156</v>
      </c>
      <c r="G32" s="83">
        <f>E32/D32*100</f>
        <v>5.379518072289156</v>
      </c>
      <c r="H32" s="85"/>
      <c r="I32" s="82">
        <v>16600</v>
      </c>
      <c r="J32" s="82">
        <v>893</v>
      </c>
      <c r="K32" s="85">
        <f>J32/I32*100</f>
        <v>5.379518072289156</v>
      </c>
      <c r="L32" s="82"/>
      <c r="M32" s="82"/>
      <c r="N32" s="84"/>
      <c r="O32" s="75"/>
    </row>
    <row r="33" spans="1:15" s="179" customFormat="1" ht="25.5">
      <c r="A33" s="174" t="s">
        <v>38</v>
      </c>
      <c r="B33" s="175" t="s">
        <v>39</v>
      </c>
      <c r="C33" s="176">
        <f>C34+C37+C38</f>
        <v>35491335</v>
      </c>
      <c r="D33" s="122">
        <f t="shared" si="0"/>
        <v>36423635</v>
      </c>
      <c r="E33" s="123">
        <f t="shared" si="0"/>
        <v>16456822</v>
      </c>
      <c r="F33" s="59">
        <f>E33/C33*100</f>
        <v>46.36856291824469</v>
      </c>
      <c r="G33" s="120">
        <f t="shared" si="1"/>
        <v>45.18171236890552</v>
      </c>
      <c r="H33" s="121">
        <f>E33/E94*100</f>
        <v>9.306016750694662</v>
      </c>
      <c r="I33" s="123">
        <f>I34+I37+I38</f>
        <v>31170355</v>
      </c>
      <c r="J33" s="123">
        <f>J34+J37+J38</f>
        <v>14079150</v>
      </c>
      <c r="K33" s="62">
        <f>J33/I33*100</f>
        <v>45.16839798584264</v>
      </c>
      <c r="L33" s="123">
        <f>L34+L37+L38</f>
        <v>5253280</v>
      </c>
      <c r="M33" s="123">
        <f>M34+M37+M38</f>
        <v>2377672</v>
      </c>
      <c r="N33" s="62">
        <f>M33/L33*100</f>
        <v>45.26071330673408</v>
      </c>
      <c r="O33" s="178"/>
    </row>
    <row r="34" spans="1:16" s="77" customFormat="1" ht="12.75">
      <c r="A34" s="78"/>
      <c r="B34" s="79" t="s">
        <v>21</v>
      </c>
      <c r="C34" s="80">
        <v>34452735</v>
      </c>
      <c r="D34" s="81">
        <f>I34+L34</f>
        <v>35385035</v>
      </c>
      <c r="E34" s="82">
        <f>J34+M34</f>
        <v>15915089</v>
      </c>
      <c r="F34" s="183">
        <f>E34/C34*100</f>
        <v>46.193978504173906</v>
      </c>
      <c r="G34" s="83">
        <f t="shared" si="1"/>
        <v>44.9768920675082</v>
      </c>
      <c r="H34" s="84"/>
      <c r="I34" s="82">
        <v>30412455</v>
      </c>
      <c r="J34" s="82">
        <v>13694453</v>
      </c>
      <c r="K34" s="85">
        <f>J34/I34*100</f>
        <v>45.02909416553185</v>
      </c>
      <c r="L34" s="82">
        <v>4972580</v>
      </c>
      <c r="M34" s="82">
        <v>2220636</v>
      </c>
      <c r="N34" s="84">
        <f>M34/L34*100</f>
        <v>44.657622401248446</v>
      </c>
      <c r="O34" s="75"/>
      <c r="P34" s="76"/>
    </row>
    <row r="35" spans="1:16" s="185" customFormat="1" ht="9.75" customHeight="1">
      <c r="A35" s="147"/>
      <c r="B35" s="180" t="s">
        <v>29</v>
      </c>
      <c r="C35" s="148"/>
      <c r="D35" s="149"/>
      <c r="E35" s="150"/>
      <c r="F35" s="71"/>
      <c r="G35" s="125"/>
      <c r="H35" s="152"/>
      <c r="I35" s="150"/>
      <c r="J35" s="150"/>
      <c r="K35" s="184"/>
      <c r="L35" s="150"/>
      <c r="M35" s="150"/>
      <c r="N35" s="152"/>
      <c r="O35" s="153"/>
      <c r="P35" s="154"/>
    </row>
    <row r="36" spans="1:15" s="143" customFormat="1" ht="36">
      <c r="A36" s="132"/>
      <c r="B36" s="133" t="s">
        <v>30</v>
      </c>
      <c r="C36" s="134">
        <v>1977180</v>
      </c>
      <c r="D36" s="135">
        <f aca="true" t="shared" si="2" ref="D36:E39">I36+L36</f>
        <v>1977180</v>
      </c>
      <c r="E36" s="136">
        <f t="shared" si="2"/>
        <v>838590</v>
      </c>
      <c r="F36" s="137"/>
      <c r="G36" s="138">
        <f>E36/D36*100</f>
        <v>42.41343731981914</v>
      </c>
      <c r="H36" s="139"/>
      <c r="I36" s="136"/>
      <c r="J36" s="136"/>
      <c r="K36" s="140"/>
      <c r="L36" s="136">
        <v>1977180</v>
      </c>
      <c r="M36" s="136">
        <v>838590</v>
      </c>
      <c r="N36" s="140">
        <f>M36/L36*100</f>
        <v>42.41343731981914</v>
      </c>
      <c r="O36" s="142"/>
    </row>
    <row r="37" spans="1:15" s="76" customFormat="1" ht="12.75">
      <c r="A37" s="66"/>
      <c r="B37" s="67" t="s">
        <v>22</v>
      </c>
      <c r="C37" s="68">
        <v>1033100</v>
      </c>
      <c r="D37" s="69">
        <f t="shared" si="2"/>
        <v>1033100</v>
      </c>
      <c r="E37" s="70">
        <f t="shared" si="2"/>
        <v>537371</v>
      </c>
      <c r="F37" s="71">
        <f>E37/C37*100</f>
        <v>52.01539057206466</v>
      </c>
      <c r="G37" s="126">
        <f t="shared" si="1"/>
        <v>52.01539057206466</v>
      </c>
      <c r="H37" s="73"/>
      <c r="I37" s="70">
        <v>757900</v>
      </c>
      <c r="J37" s="70">
        <v>384697</v>
      </c>
      <c r="K37" s="74">
        <f>J37/I37*100</f>
        <v>50.758279456392664</v>
      </c>
      <c r="L37" s="70">
        <v>275200</v>
      </c>
      <c r="M37" s="70">
        <v>152674</v>
      </c>
      <c r="N37" s="73">
        <f>M37/L37*100</f>
        <v>55.477470930232556</v>
      </c>
      <c r="O37" s="75"/>
    </row>
    <row r="38" spans="1:15" s="76" customFormat="1" ht="38.25">
      <c r="A38" s="66"/>
      <c r="B38" s="145" t="s">
        <v>31</v>
      </c>
      <c r="C38" s="68">
        <v>5500</v>
      </c>
      <c r="D38" s="69">
        <f>I38+L38</f>
        <v>5500</v>
      </c>
      <c r="E38" s="70">
        <f>J38+M38</f>
        <v>4362</v>
      </c>
      <c r="F38" s="146">
        <f>E38/C38*100</f>
        <v>79.30909090909091</v>
      </c>
      <c r="G38" s="126">
        <f>E38/D38*100</f>
        <v>79.30909090909091</v>
      </c>
      <c r="H38" s="74"/>
      <c r="I38" s="70"/>
      <c r="J38" s="70"/>
      <c r="K38" s="73"/>
      <c r="L38" s="70">
        <v>5500</v>
      </c>
      <c r="M38" s="70">
        <v>4362</v>
      </c>
      <c r="N38" s="73">
        <f>M38/L38*100</f>
        <v>79.30909090909091</v>
      </c>
      <c r="O38" s="75"/>
    </row>
    <row r="39" spans="1:15" s="179" customFormat="1" ht="79.5" customHeight="1">
      <c r="A39" s="174" t="s">
        <v>40</v>
      </c>
      <c r="B39" s="175" t="s">
        <v>41</v>
      </c>
      <c r="C39" s="176">
        <f>SUM(C40:C41)</f>
        <v>17577</v>
      </c>
      <c r="D39" s="122">
        <f t="shared" si="2"/>
        <v>133927</v>
      </c>
      <c r="E39" s="123">
        <f t="shared" si="2"/>
        <v>97836</v>
      </c>
      <c r="F39" s="59">
        <f>E39/C39*100</f>
        <v>556.6137566137567</v>
      </c>
      <c r="G39" s="120">
        <f t="shared" si="1"/>
        <v>73.05173714038244</v>
      </c>
      <c r="H39" s="121">
        <f>E39/$E$94*100</f>
        <v>0.05532437883942373</v>
      </c>
      <c r="I39" s="123">
        <v>133927</v>
      </c>
      <c r="J39" s="123">
        <f>SUM(J40:J41)</f>
        <v>97836</v>
      </c>
      <c r="K39" s="62">
        <f>J39/I39*100</f>
        <v>73.05173714038244</v>
      </c>
      <c r="L39" s="123"/>
      <c r="M39" s="123"/>
      <c r="N39" s="62"/>
      <c r="O39" s="178"/>
    </row>
    <row r="40" spans="1:15" s="118" customFormat="1" ht="15" hidden="1">
      <c r="A40" s="186"/>
      <c r="B40" s="187" t="s">
        <v>21</v>
      </c>
      <c r="C40" s="188"/>
      <c r="D40" s="189"/>
      <c r="E40" s="190"/>
      <c r="F40" s="104"/>
      <c r="G40" s="191"/>
      <c r="H40" s="93">
        <f>E40/$E$94*100</f>
        <v>0</v>
      </c>
      <c r="I40" s="190"/>
      <c r="J40" s="190"/>
      <c r="K40" s="192"/>
      <c r="L40" s="190"/>
      <c r="M40" s="190"/>
      <c r="N40" s="192"/>
      <c r="O40" s="117"/>
    </row>
    <row r="41" spans="1:15" s="76" customFormat="1" ht="13.5" customHeight="1">
      <c r="A41" s="78"/>
      <c r="B41" s="79" t="s">
        <v>22</v>
      </c>
      <c r="C41" s="80">
        <v>17577</v>
      </c>
      <c r="D41" s="81">
        <f aca="true" t="shared" si="3" ref="D41:E64">I41+L41</f>
        <v>133927</v>
      </c>
      <c r="E41" s="82">
        <f t="shared" si="3"/>
        <v>97836</v>
      </c>
      <c r="F41" s="193"/>
      <c r="G41" s="83">
        <f t="shared" si="1"/>
        <v>73.05173714038244</v>
      </c>
      <c r="H41" s="194"/>
      <c r="I41" s="82">
        <v>133927</v>
      </c>
      <c r="J41" s="82">
        <v>97836</v>
      </c>
      <c r="K41" s="84"/>
      <c r="L41" s="82"/>
      <c r="M41" s="82"/>
      <c r="N41" s="84"/>
      <c r="O41" s="75"/>
    </row>
    <row r="42" spans="1:15" s="197" customFormat="1" ht="22.5" customHeight="1" hidden="1">
      <c r="A42" s="86" t="s">
        <v>42</v>
      </c>
      <c r="B42" s="195" t="s">
        <v>43</v>
      </c>
      <c r="C42" s="88">
        <f>SUM(C43)</f>
        <v>0</v>
      </c>
      <c r="D42" s="89">
        <f>I42+L42</f>
        <v>0</v>
      </c>
      <c r="E42" s="90">
        <f>J42+M42</f>
        <v>0</v>
      </c>
      <c r="F42" s="91" t="e">
        <f>E42/C42*100</f>
        <v>#DIV/0!</v>
      </c>
      <c r="G42" s="92" t="e">
        <f>E42/D42*100</f>
        <v>#DIV/0!</v>
      </c>
      <c r="H42" s="93">
        <f>E42/$E$94*100</f>
        <v>0</v>
      </c>
      <c r="I42" s="90"/>
      <c r="J42" s="90"/>
      <c r="K42" s="95"/>
      <c r="L42" s="90">
        <f>SUM(L43)</f>
        <v>0</v>
      </c>
      <c r="M42" s="90">
        <f>SUM(M43)</f>
        <v>0</v>
      </c>
      <c r="N42" s="196" t="e">
        <f>M42/L42*100</f>
        <v>#DIV/0!</v>
      </c>
      <c r="O42" s="96"/>
    </row>
    <row r="43" spans="1:15" s="76" customFormat="1" ht="15.75" customHeight="1" hidden="1">
      <c r="A43" s="198"/>
      <c r="B43" s="67" t="s">
        <v>22</v>
      </c>
      <c r="C43" s="68"/>
      <c r="D43" s="81">
        <f>I43+L43</f>
        <v>0</v>
      </c>
      <c r="E43" s="82">
        <f>J43+M43</f>
        <v>0</v>
      </c>
      <c r="F43" s="83"/>
      <c r="G43" s="83" t="e">
        <f>E43/D43*100</f>
        <v>#DIV/0!</v>
      </c>
      <c r="H43" s="93">
        <f>E43/$E$94*100</f>
        <v>0</v>
      </c>
      <c r="I43" s="70"/>
      <c r="J43" s="70"/>
      <c r="K43" s="73"/>
      <c r="L43" s="70"/>
      <c r="M43" s="70">
        <v>0</v>
      </c>
      <c r="N43" s="85"/>
      <c r="O43" s="75"/>
    </row>
    <row r="44" spans="1:15" s="179" customFormat="1" ht="39" customHeight="1">
      <c r="A44" s="174" t="s">
        <v>44</v>
      </c>
      <c r="B44" s="175" t="s">
        <v>45</v>
      </c>
      <c r="C44" s="176">
        <f>SUM(C45:C46)</f>
        <v>7598500</v>
      </c>
      <c r="D44" s="122">
        <f t="shared" si="3"/>
        <v>9062956</v>
      </c>
      <c r="E44" s="123">
        <f t="shared" si="3"/>
        <v>4706150</v>
      </c>
      <c r="F44" s="59">
        <f>E44/C44*100</f>
        <v>61.935250378364145</v>
      </c>
      <c r="G44" s="120">
        <f t="shared" si="1"/>
        <v>51.92731819507895</v>
      </c>
      <c r="H44" s="121">
        <f>E44/$E$94*100</f>
        <v>2.661237432797273</v>
      </c>
      <c r="I44" s="123">
        <f>SUM(I45:I47)</f>
        <v>189500</v>
      </c>
      <c r="J44" s="123">
        <f>SUM(J45:J47)</f>
        <v>36532</v>
      </c>
      <c r="K44" s="62">
        <f>J44/I44*100</f>
        <v>19.278100263852245</v>
      </c>
      <c r="L44" s="123">
        <f>SUM(L45:L47)</f>
        <v>8873456</v>
      </c>
      <c r="M44" s="123">
        <f>SUM(M45:M47)</f>
        <v>4669618</v>
      </c>
      <c r="N44" s="62">
        <f>M44/L44*100</f>
        <v>52.624569277179035</v>
      </c>
      <c r="O44" s="178"/>
    </row>
    <row r="45" spans="1:16" s="77" customFormat="1" ht="12.75" customHeight="1">
      <c r="A45" s="66"/>
      <c r="B45" s="67" t="s">
        <v>21</v>
      </c>
      <c r="C45" s="68">
        <v>219500</v>
      </c>
      <c r="D45" s="69">
        <f t="shared" si="3"/>
        <v>1034500</v>
      </c>
      <c r="E45" s="70">
        <f t="shared" si="3"/>
        <v>667053</v>
      </c>
      <c r="F45" s="71">
        <f>E45/C45*100</f>
        <v>303.89658314350794</v>
      </c>
      <c r="G45" s="126">
        <f t="shared" si="1"/>
        <v>64.48071532141131</v>
      </c>
      <c r="H45" s="128"/>
      <c r="I45" s="70">
        <v>179500</v>
      </c>
      <c r="J45" s="70">
        <v>32053</v>
      </c>
      <c r="K45" s="73">
        <f>J45/I45*100</f>
        <v>17.856824512534818</v>
      </c>
      <c r="L45" s="70">
        <v>855000</v>
      </c>
      <c r="M45" s="70">
        <v>635000</v>
      </c>
      <c r="N45" s="73">
        <f>M45/L45*100</f>
        <v>74.26900584795322</v>
      </c>
      <c r="O45" s="75"/>
      <c r="P45" s="76"/>
    </row>
    <row r="46" spans="1:16" s="77" customFormat="1" ht="12.75" customHeight="1">
      <c r="A46" s="66"/>
      <c r="B46" s="67" t="s">
        <v>22</v>
      </c>
      <c r="C46" s="68">
        <v>7379000</v>
      </c>
      <c r="D46" s="69">
        <f t="shared" si="3"/>
        <v>7977320</v>
      </c>
      <c r="E46" s="70">
        <f t="shared" si="3"/>
        <v>4037683</v>
      </c>
      <c r="F46" s="71">
        <f>E46/C46*100</f>
        <v>54.7185662013823</v>
      </c>
      <c r="G46" s="126">
        <f t="shared" si="1"/>
        <v>50.614529691675905</v>
      </c>
      <c r="H46" s="128"/>
      <c r="I46" s="70">
        <v>10000</v>
      </c>
      <c r="J46" s="70">
        <v>4479</v>
      </c>
      <c r="K46" s="73">
        <f>J46/I46*100</f>
        <v>44.79</v>
      </c>
      <c r="L46" s="70">
        <v>7967320</v>
      </c>
      <c r="M46" s="70">
        <v>4033204</v>
      </c>
      <c r="N46" s="73">
        <f>M46/L46*100</f>
        <v>50.62184021728762</v>
      </c>
      <c r="O46" s="75"/>
      <c r="P46" s="76"/>
    </row>
    <row r="47" spans="1:15" s="76" customFormat="1" ht="38.25">
      <c r="A47" s="66"/>
      <c r="B47" s="145" t="s">
        <v>31</v>
      </c>
      <c r="C47" s="68"/>
      <c r="D47" s="69">
        <f>I47+L47</f>
        <v>51136</v>
      </c>
      <c r="E47" s="70">
        <f>J47+M47</f>
        <v>1414</v>
      </c>
      <c r="F47" s="146" t="e">
        <f>E47/C47*100</f>
        <v>#DIV/0!</v>
      </c>
      <c r="G47" s="126">
        <f>E47/D47*100</f>
        <v>2.7651752190237797</v>
      </c>
      <c r="H47" s="74"/>
      <c r="I47" s="70"/>
      <c r="J47" s="70"/>
      <c r="K47" s="73"/>
      <c r="L47" s="70">
        <v>51136</v>
      </c>
      <c r="M47" s="70">
        <v>1414</v>
      </c>
      <c r="N47" s="73">
        <f>M47/L47*100</f>
        <v>2.7651752190237797</v>
      </c>
      <c r="O47" s="75"/>
    </row>
    <row r="48" spans="1:16" s="202" customFormat="1" ht="117" customHeight="1">
      <c r="A48" s="54" t="s">
        <v>46</v>
      </c>
      <c r="B48" s="55" t="s">
        <v>47</v>
      </c>
      <c r="C48" s="176">
        <f>C49</f>
        <v>624700</v>
      </c>
      <c r="D48" s="199">
        <f t="shared" si="3"/>
        <v>624700</v>
      </c>
      <c r="E48" s="123">
        <f t="shared" si="3"/>
        <v>262860</v>
      </c>
      <c r="F48" s="200"/>
      <c r="G48" s="120">
        <f t="shared" si="1"/>
        <v>42.07779734272451</v>
      </c>
      <c r="H48" s="121">
        <f>E48/$E$94*100+0.1</f>
        <v>0.24864228118208964</v>
      </c>
      <c r="I48" s="123">
        <f>I49</f>
        <v>624700</v>
      </c>
      <c r="J48" s="123">
        <f>J49</f>
        <v>262860</v>
      </c>
      <c r="K48" s="121">
        <f>J48/I48*100</f>
        <v>42.07779734272451</v>
      </c>
      <c r="L48" s="123"/>
      <c r="M48" s="123"/>
      <c r="N48" s="121"/>
      <c r="O48" s="178"/>
      <c r="P48" s="201"/>
    </row>
    <row r="49" spans="1:16" s="77" customFormat="1" ht="15" customHeight="1">
      <c r="A49" s="78"/>
      <c r="B49" s="79" t="s">
        <v>21</v>
      </c>
      <c r="C49" s="80">
        <v>624700</v>
      </c>
      <c r="D49" s="81">
        <f t="shared" si="3"/>
        <v>624700</v>
      </c>
      <c r="E49" s="82">
        <f t="shared" si="3"/>
        <v>262860</v>
      </c>
      <c r="F49" s="182"/>
      <c r="G49" s="83">
        <f t="shared" si="1"/>
        <v>42.07779734272451</v>
      </c>
      <c r="H49" s="203"/>
      <c r="I49" s="82">
        <v>624700</v>
      </c>
      <c r="J49" s="82">
        <v>262860</v>
      </c>
      <c r="K49" s="84"/>
      <c r="L49" s="82"/>
      <c r="M49" s="82"/>
      <c r="N49" s="84"/>
      <c r="O49" s="75"/>
      <c r="P49" s="76"/>
    </row>
    <row r="50" spans="1:15" s="179" customFormat="1" ht="27" customHeight="1">
      <c r="A50" s="174" t="s">
        <v>48</v>
      </c>
      <c r="B50" s="175" t="s">
        <v>49</v>
      </c>
      <c r="C50" s="176">
        <f>SUM(C51:C52)</f>
        <v>3200000</v>
      </c>
      <c r="D50" s="122">
        <f t="shared" si="3"/>
        <v>3200000</v>
      </c>
      <c r="E50" s="123">
        <f t="shared" si="3"/>
        <v>1420861</v>
      </c>
      <c r="F50" s="59">
        <f>E50/C50*100</f>
        <v>44.40190625</v>
      </c>
      <c r="G50" s="120">
        <f>E50/D50*100</f>
        <v>44.40190625</v>
      </c>
      <c r="H50" s="204">
        <f>E50/E94*100</f>
        <v>0.8034696046666099</v>
      </c>
      <c r="I50" s="123">
        <f>SUM(I51:I52)</f>
        <v>3200000</v>
      </c>
      <c r="J50" s="123">
        <f>SUM(J51:J52)</f>
        <v>1420861</v>
      </c>
      <c r="K50" s="62">
        <f>J50/I50*100</f>
        <v>44.40190625</v>
      </c>
      <c r="L50" s="123"/>
      <c r="M50" s="123"/>
      <c r="N50" s="62"/>
      <c r="O50" s="178"/>
    </row>
    <row r="51" spans="1:16" s="77" customFormat="1" ht="13.5" customHeight="1">
      <c r="A51" s="78"/>
      <c r="B51" s="79" t="s">
        <v>21</v>
      </c>
      <c r="C51" s="80">
        <v>3200000</v>
      </c>
      <c r="D51" s="81">
        <f t="shared" si="3"/>
        <v>3200000</v>
      </c>
      <c r="E51" s="82">
        <f t="shared" si="3"/>
        <v>1420861</v>
      </c>
      <c r="F51" s="193"/>
      <c r="G51" s="83">
        <f>E51/D51*100</f>
        <v>44.40190625</v>
      </c>
      <c r="H51" s="84"/>
      <c r="I51" s="82">
        <v>3200000</v>
      </c>
      <c r="J51" s="82">
        <v>1420861</v>
      </c>
      <c r="K51" s="84"/>
      <c r="L51" s="82"/>
      <c r="M51" s="82"/>
      <c r="N51" s="85"/>
      <c r="O51" s="75"/>
      <c r="P51" s="76"/>
    </row>
    <row r="52" spans="1:16" s="119" customFormat="1" ht="0.75" customHeight="1" hidden="1">
      <c r="A52" s="109"/>
      <c r="B52" s="110" t="s">
        <v>22</v>
      </c>
      <c r="C52" s="111"/>
      <c r="D52" s="112"/>
      <c r="E52" s="113"/>
      <c r="F52" s="114"/>
      <c r="G52" s="115"/>
      <c r="H52" s="116"/>
      <c r="I52" s="113"/>
      <c r="J52" s="113"/>
      <c r="K52" s="116"/>
      <c r="L52" s="113"/>
      <c r="M52" s="113"/>
      <c r="N52" s="205"/>
      <c r="O52" s="117"/>
      <c r="P52" s="118"/>
    </row>
    <row r="53" spans="1:15" s="179" customFormat="1" ht="20.25" customHeight="1">
      <c r="A53" s="174" t="s">
        <v>50</v>
      </c>
      <c r="B53" s="175" t="s">
        <v>51</v>
      </c>
      <c r="C53" s="176">
        <f>SUM(C54:C55)</f>
        <v>9608446</v>
      </c>
      <c r="D53" s="122">
        <f t="shared" si="3"/>
        <v>8437164</v>
      </c>
      <c r="E53" s="123">
        <f>J53+M53</f>
        <v>2199224</v>
      </c>
      <c r="F53" s="206"/>
      <c r="G53" s="120">
        <f aca="true" t="shared" si="4" ref="G53:G75">E53/D53*100</f>
        <v>26.065915039698172</v>
      </c>
      <c r="H53" s="121">
        <f>E53/E94*100</f>
        <v>1.2436189309533587</v>
      </c>
      <c r="I53" s="123">
        <f>SUM(I54:I55)</f>
        <v>4038718</v>
      </c>
      <c r="J53" s="123">
        <f>SUM(J54:J55)</f>
        <v>0</v>
      </c>
      <c r="K53" s="62">
        <f aca="true" t="shared" si="5" ref="K53:K62">J53/I53*100</f>
        <v>0</v>
      </c>
      <c r="L53" s="123">
        <f>L54</f>
        <v>4398446</v>
      </c>
      <c r="M53" s="123">
        <f>M54</f>
        <v>2199224</v>
      </c>
      <c r="N53" s="177">
        <f>M53/L53*100</f>
        <v>50.000022735302416</v>
      </c>
      <c r="O53" s="178"/>
    </row>
    <row r="54" spans="1:16" s="77" customFormat="1" ht="13.5" customHeight="1">
      <c r="A54" s="66"/>
      <c r="B54" s="67" t="s">
        <v>21</v>
      </c>
      <c r="C54" s="68">
        <v>9608446</v>
      </c>
      <c r="D54" s="69">
        <f t="shared" si="3"/>
        <v>8437164</v>
      </c>
      <c r="E54" s="70">
        <f t="shared" si="3"/>
        <v>2199224</v>
      </c>
      <c r="F54" s="125"/>
      <c r="G54" s="126">
        <f t="shared" si="4"/>
        <v>26.065915039698172</v>
      </c>
      <c r="H54" s="73"/>
      <c r="I54" s="70">
        <v>4038718</v>
      </c>
      <c r="J54" s="70"/>
      <c r="K54" s="73"/>
      <c r="L54" s="70">
        <v>4398446</v>
      </c>
      <c r="M54" s="70">
        <v>2199224</v>
      </c>
      <c r="N54" s="73"/>
      <c r="O54" s="75"/>
      <c r="P54" s="76"/>
    </row>
    <row r="55" spans="1:16" s="119" customFormat="1" ht="15" hidden="1">
      <c r="A55" s="109"/>
      <c r="B55" s="110" t="s">
        <v>22</v>
      </c>
      <c r="C55" s="111"/>
      <c r="D55" s="189">
        <f t="shared" si="3"/>
        <v>0</v>
      </c>
      <c r="E55" s="113">
        <f t="shared" si="3"/>
        <v>0</v>
      </c>
      <c r="F55" s="114"/>
      <c r="G55" s="115" t="e">
        <f t="shared" si="4"/>
        <v>#DIV/0!</v>
      </c>
      <c r="H55" s="116"/>
      <c r="I55" s="113"/>
      <c r="J55" s="113"/>
      <c r="K55" s="116"/>
      <c r="L55" s="113"/>
      <c r="M55" s="113"/>
      <c r="N55" s="116"/>
      <c r="O55" s="117"/>
      <c r="P55" s="118"/>
    </row>
    <row r="56" spans="1:15" s="179" customFormat="1" ht="29.25" customHeight="1">
      <c r="A56" s="174" t="s">
        <v>52</v>
      </c>
      <c r="B56" s="175" t="s">
        <v>53</v>
      </c>
      <c r="C56" s="176">
        <f>SUM(C57:C59)</f>
        <v>133843220</v>
      </c>
      <c r="D56" s="122">
        <f t="shared" si="3"/>
        <v>136794906</v>
      </c>
      <c r="E56" s="123">
        <f t="shared" si="3"/>
        <v>71285772</v>
      </c>
      <c r="F56" s="59">
        <f>E56/C56*100</f>
        <v>53.26065227659645</v>
      </c>
      <c r="G56" s="120">
        <f t="shared" si="4"/>
        <v>52.11142292096754</v>
      </c>
      <c r="H56" s="121">
        <f>E56/E94*100</f>
        <v>40.310734862308195</v>
      </c>
      <c r="I56" s="123">
        <f>SUM(I57:I59)</f>
        <v>80663749</v>
      </c>
      <c r="J56" s="123">
        <f>SUM(J57:J59)</f>
        <v>42841109</v>
      </c>
      <c r="K56" s="62">
        <f t="shared" si="5"/>
        <v>53.110733794433486</v>
      </c>
      <c r="L56" s="123">
        <f>SUM(L57:L59)</f>
        <v>56131157</v>
      </c>
      <c r="M56" s="123">
        <f>SUM(M57:M59)</f>
        <v>28444663</v>
      </c>
      <c r="N56" s="62">
        <f>M56/L56*100</f>
        <v>50.675354865747735</v>
      </c>
      <c r="O56" s="178"/>
    </row>
    <row r="57" spans="1:15" s="76" customFormat="1" ht="14.25" customHeight="1">
      <c r="A57" s="66"/>
      <c r="B57" s="67" t="s">
        <v>21</v>
      </c>
      <c r="C57" s="68">
        <v>133843220</v>
      </c>
      <c r="D57" s="69">
        <f t="shared" si="3"/>
        <v>136794906</v>
      </c>
      <c r="E57" s="70">
        <f t="shared" si="3"/>
        <v>71285772</v>
      </c>
      <c r="F57" s="125">
        <f>E57/C57*100</f>
        <v>53.26065227659645</v>
      </c>
      <c r="G57" s="126">
        <f t="shared" si="4"/>
        <v>52.11142292096754</v>
      </c>
      <c r="H57" s="73"/>
      <c r="I57" s="70">
        <v>80663749</v>
      </c>
      <c r="J57" s="70">
        <v>42841109</v>
      </c>
      <c r="K57" s="73">
        <f t="shared" si="5"/>
        <v>53.110733794433486</v>
      </c>
      <c r="L57" s="70">
        <v>56131157</v>
      </c>
      <c r="M57" s="70">
        <v>28444663</v>
      </c>
      <c r="N57" s="73">
        <f>M57/L57*100</f>
        <v>50.675354865747735</v>
      </c>
      <c r="O57" s="75"/>
    </row>
    <row r="58" spans="1:16" s="173" customFormat="1" ht="13.5" hidden="1">
      <c r="A58" s="99"/>
      <c r="B58" s="100" t="s">
        <v>22</v>
      </c>
      <c r="C58" s="101"/>
      <c r="D58" s="102">
        <f t="shared" si="3"/>
        <v>0</v>
      </c>
      <c r="E58" s="103">
        <f t="shared" si="3"/>
        <v>0</v>
      </c>
      <c r="F58" s="104" t="e">
        <f>E58/C58*100</f>
        <v>#DIV/0!</v>
      </c>
      <c r="G58" s="105" t="e">
        <f t="shared" si="4"/>
        <v>#DIV/0!</v>
      </c>
      <c r="H58" s="106"/>
      <c r="I58" s="103"/>
      <c r="J58" s="103"/>
      <c r="K58" s="106"/>
      <c r="L58" s="103"/>
      <c r="M58" s="103"/>
      <c r="N58" s="106"/>
      <c r="O58" s="107"/>
      <c r="P58" s="108"/>
    </row>
    <row r="59" spans="1:16" s="77" customFormat="1" ht="35.25" customHeight="1" hidden="1">
      <c r="A59" s="78"/>
      <c r="B59" s="145" t="s">
        <v>31</v>
      </c>
      <c r="C59" s="68"/>
      <c r="D59" s="69">
        <f t="shared" si="3"/>
        <v>0</v>
      </c>
      <c r="E59" s="70">
        <f t="shared" si="3"/>
        <v>0</v>
      </c>
      <c r="F59" s="125" t="e">
        <f>E59/C59*100</f>
        <v>#DIV/0!</v>
      </c>
      <c r="G59" s="126" t="e">
        <f t="shared" si="4"/>
        <v>#DIV/0!</v>
      </c>
      <c r="H59" s="84"/>
      <c r="I59" s="82"/>
      <c r="J59" s="82"/>
      <c r="K59" s="73" t="e">
        <f t="shared" si="5"/>
        <v>#DIV/0!</v>
      </c>
      <c r="L59" s="81"/>
      <c r="M59" s="82"/>
      <c r="N59" s="73"/>
      <c r="O59" s="75"/>
      <c r="P59" s="76"/>
    </row>
    <row r="60" spans="1:16" s="124" customFormat="1" ht="22.5" customHeight="1">
      <c r="A60" s="54" t="s">
        <v>54</v>
      </c>
      <c r="B60" s="55" t="s">
        <v>55</v>
      </c>
      <c r="C60" s="56">
        <f>SUM(C61)</f>
        <v>15000</v>
      </c>
      <c r="D60" s="57">
        <f t="shared" si="3"/>
        <v>523000</v>
      </c>
      <c r="E60" s="58">
        <f t="shared" si="3"/>
        <v>12000</v>
      </c>
      <c r="F60" s="59">
        <f>E60/C60*100</f>
        <v>80</v>
      </c>
      <c r="G60" s="120">
        <f>E60/D60*100</f>
        <v>2.294455066921606</v>
      </c>
      <c r="H60" s="121">
        <f>E60/E94*100</f>
        <v>0.006785769512991995</v>
      </c>
      <c r="I60" s="58">
        <f>SUM(I61)</f>
        <v>523000</v>
      </c>
      <c r="J60" s="58">
        <f>SUM(J61)</f>
        <v>12000</v>
      </c>
      <c r="K60" s="62">
        <f t="shared" si="5"/>
        <v>2.294455066921606</v>
      </c>
      <c r="L60" s="122"/>
      <c r="M60" s="123"/>
      <c r="N60" s="62"/>
      <c r="O60" s="64"/>
      <c r="P60" s="65"/>
    </row>
    <row r="61" spans="1:15" s="76" customFormat="1" ht="13.5" customHeight="1">
      <c r="A61" s="66"/>
      <c r="B61" s="67" t="s">
        <v>21</v>
      </c>
      <c r="C61" s="68">
        <v>15000</v>
      </c>
      <c r="D61" s="69">
        <f t="shared" si="3"/>
        <v>523000</v>
      </c>
      <c r="E61" s="70">
        <f t="shared" si="3"/>
        <v>12000</v>
      </c>
      <c r="F61" s="125"/>
      <c r="G61" s="126"/>
      <c r="H61" s="73"/>
      <c r="I61" s="70">
        <v>523000</v>
      </c>
      <c r="J61" s="70">
        <v>12000</v>
      </c>
      <c r="K61" s="73"/>
      <c r="L61" s="70"/>
      <c r="M61" s="70"/>
      <c r="N61" s="73"/>
      <c r="O61" s="75"/>
    </row>
    <row r="62" spans="1:15" s="179" customFormat="1" ht="18" customHeight="1">
      <c r="A62" s="174" t="s">
        <v>56</v>
      </c>
      <c r="B62" s="175" t="s">
        <v>57</v>
      </c>
      <c r="C62" s="176">
        <f>SUM(C63:C64)</f>
        <v>3279600</v>
      </c>
      <c r="D62" s="122">
        <f t="shared" si="3"/>
        <v>4205631</v>
      </c>
      <c r="E62" s="123">
        <f t="shared" si="3"/>
        <v>2017063</v>
      </c>
      <c r="F62" s="59">
        <f>E62/C62*100</f>
        <v>61.50332357604585</v>
      </c>
      <c r="G62" s="120">
        <f t="shared" si="4"/>
        <v>47.961007515875735</v>
      </c>
      <c r="H62" s="121">
        <f>E62/$E$94*100</f>
        <v>1.1406103842653477</v>
      </c>
      <c r="I62" s="123">
        <f>SUM(I63:I64)</f>
        <v>4190631</v>
      </c>
      <c r="J62" s="123">
        <f>SUM(J63:J64)</f>
        <v>2013132</v>
      </c>
      <c r="K62" s="62">
        <f t="shared" si="5"/>
        <v>48.03887529109578</v>
      </c>
      <c r="L62" s="123">
        <f>SUM(L63:L64)</f>
        <v>15000</v>
      </c>
      <c r="M62" s="123">
        <f>SUM(M63:M64)</f>
        <v>3931</v>
      </c>
      <c r="N62" s="177">
        <f>M62/L62*100</f>
        <v>26.206666666666667</v>
      </c>
      <c r="O62" s="178"/>
    </row>
    <row r="63" spans="1:16" s="77" customFormat="1" ht="15">
      <c r="A63" s="66"/>
      <c r="B63" s="67" t="s">
        <v>21</v>
      </c>
      <c r="C63" s="68">
        <v>3264600</v>
      </c>
      <c r="D63" s="69">
        <f t="shared" si="3"/>
        <v>4190631</v>
      </c>
      <c r="E63" s="70">
        <f t="shared" si="3"/>
        <v>2013132</v>
      </c>
      <c r="F63" s="71">
        <f>E63/C63*100</f>
        <v>61.6655026649513</v>
      </c>
      <c r="G63" s="126">
        <f t="shared" si="4"/>
        <v>48.03887529109578</v>
      </c>
      <c r="H63" s="128"/>
      <c r="I63" s="70">
        <v>4190631</v>
      </c>
      <c r="J63" s="70">
        <v>2013132</v>
      </c>
      <c r="K63" s="73"/>
      <c r="L63" s="70"/>
      <c r="M63" s="70"/>
      <c r="N63" s="73"/>
      <c r="O63" s="75"/>
      <c r="P63" s="76"/>
    </row>
    <row r="64" spans="1:16" s="77" customFormat="1" ht="15">
      <c r="A64" s="66"/>
      <c r="B64" s="67" t="s">
        <v>22</v>
      </c>
      <c r="C64" s="68">
        <v>15000</v>
      </c>
      <c r="D64" s="69">
        <f t="shared" si="3"/>
        <v>15000</v>
      </c>
      <c r="E64" s="70">
        <f t="shared" si="3"/>
        <v>3931</v>
      </c>
      <c r="F64" s="71">
        <f>E64/C64*100</f>
        <v>26.206666666666667</v>
      </c>
      <c r="G64" s="126">
        <f t="shared" si="4"/>
        <v>26.206666666666667</v>
      </c>
      <c r="H64" s="194"/>
      <c r="I64" s="70"/>
      <c r="J64" s="70"/>
      <c r="K64" s="73"/>
      <c r="L64" s="70">
        <v>15000</v>
      </c>
      <c r="M64" s="70">
        <v>3931</v>
      </c>
      <c r="N64" s="73"/>
      <c r="O64" s="75"/>
      <c r="P64" s="76"/>
    </row>
    <row r="65" spans="1:15" s="179" customFormat="1" ht="17.25" customHeight="1">
      <c r="A65" s="174" t="s">
        <v>58</v>
      </c>
      <c r="B65" s="175" t="s">
        <v>59</v>
      </c>
      <c r="C65" s="176">
        <f>C66+C69</f>
        <v>47118568</v>
      </c>
      <c r="D65" s="122">
        <f aca="true" t="shared" si="6" ref="D65:E79">I65+L65</f>
        <v>47365378</v>
      </c>
      <c r="E65" s="123">
        <f t="shared" si="6"/>
        <v>21228665</v>
      </c>
      <c r="F65" s="59">
        <f>E65/C65*100</f>
        <v>45.05371428096032</v>
      </c>
      <c r="G65" s="120">
        <f t="shared" si="4"/>
        <v>44.81894982448995</v>
      </c>
      <c r="H65" s="121">
        <f>E65/$E$94*100</f>
        <v>12.004402313210017</v>
      </c>
      <c r="I65" s="123">
        <f>I66+I69</f>
        <v>41423340</v>
      </c>
      <c r="J65" s="123">
        <f>J66+J69</f>
        <v>18672165</v>
      </c>
      <c r="K65" s="62">
        <f>J65/I65*100</f>
        <v>45.07643516915826</v>
      </c>
      <c r="L65" s="123">
        <f>L66+L69</f>
        <v>5942038</v>
      </c>
      <c r="M65" s="123">
        <f>M66+M69</f>
        <v>2556500</v>
      </c>
      <c r="N65" s="62">
        <f aca="true" t="shared" si="7" ref="N65:N75">M65/L65*100</f>
        <v>43.02395911974982</v>
      </c>
      <c r="O65" s="178"/>
    </row>
    <row r="66" spans="1:16" s="77" customFormat="1" ht="12.75" customHeight="1">
      <c r="A66" s="66"/>
      <c r="B66" s="67" t="s">
        <v>21</v>
      </c>
      <c r="C66" s="68">
        <v>24468568</v>
      </c>
      <c r="D66" s="69">
        <f t="shared" si="6"/>
        <v>24715378</v>
      </c>
      <c r="E66" s="70">
        <f t="shared" si="6"/>
        <v>11460579</v>
      </c>
      <c r="F66" s="71">
        <f>E66/C66*100</f>
        <v>46.837963709196224</v>
      </c>
      <c r="G66" s="126">
        <f t="shared" si="4"/>
        <v>46.370235567507805</v>
      </c>
      <c r="H66" s="73"/>
      <c r="I66" s="70">
        <v>18789340</v>
      </c>
      <c r="J66" s="70">
        <v>8904079</v>
      </c>
      <c r="K66" s="73">
        <f>J66/I66*100</f>
        <v>47.38899290768063</v>
      </c>
      <c r="L66" s="70">
        <v>5926038</v>
      </c>
      <c r="M66" s="70">
        <v>2556500</v>
      </c>
      <c r="N66" s="74">
        <f t="shared" si="7"/>
        <v>43.14012161245</v>
      </c>
      <c r="O66" s="75"/>
      <c r="P66" s="76"/>
    </row>
    <row r="67" spans="1:16" s="173" customFormat="1" ht="10.5" customHeight="1">
      <c r="A67" s="99"/>
      <c r="B67" s="180" t="s">
        <v>29</v>
      </c>
      <c r="C67" s="101"/>
      <c r="D67" s="102"/>
      <c r="E67" s="103"/>
      <c r="F67" s="130"/>
      <c r="G67" s="105"/>
      <c r="H67" s="106"/>
      <c r="I67" s="103"/>
      <c r="J67" s="103"/>
      <c r="K67" s="106"/>
      <c r="L67" s="103"/>
      <c r="M67" s="103"/>
      <c r="N67" s="207"/>
      <c r="O67" s="107"/>
      <c r="P67" s="108"/>
    </row>
    <row r="68" spans="1:15" s="143" customFormat="1" ht="36">
      <c r="A68" s="132"/>
      <c r="B68" s="133" t="s">
        <v>30</v>
      </c>
      <c r="C68" s="134">
        <v>535500</v>
      </c>
      <c r="D68" s="135">
        <f>I68+L68</f>
        <v>535500</v>
      </c>
      <c r="E68" s="136">
        <f>J68+M68</f>
        <v>268336</v>
      </c>
      <c r="F68" s="137"/>
      <c r="G68" s="138">
        <f>E68/D68*100</f>
        <v>50.1094304388422</v>
      </c>
      <c r="H68" s="140"/>
      <c r="I68" s="136"/>
      <c r="J68" s="136"/>
      <c r="K68" s="140"/>
      <c r="L68" s="136">
        <v>535500</v>
      </c>
      <c r="M68" s="136">
        <v>268336</v>
      </c>
      <c r="N68" s="141">
        <f>M68/L68*100</f>
        <v>50.1094304388422</v>
      </c>
      <c r="O68" s="142"/>
    </row>
    <row r="69" spans="1:15" s="76" customFormat="1" ht="15" customHeight="1">
      <c r="A69" s="66"/>
      <c r="B69" s="67" t="s">
        <v>22</v>
      </c>
      <c r="C69" s="68">
        <v>22650000</v>
      </c>
      <c r="D69" s="69">
        <f t="shared" si="6"/>
        <v>22650000</v>
      </c>
      <c r="E69" s="70">
        <f t="shared" si="6"/>
        <v>9768086</v>
      </c>
      <c r="F69" s="71">
        <f>E69/C69*100</f>
        <v>43.126207505518764</v>
      </c>
      <c r="G69" s="126">
        <f t="shared" si="4"/>
        <v>43.126207505518764</v>
      </c>
      <c r="H69" s="73"/>
      <c r="I69" s="70">
        <v>22634000</v>
      </c>
      <c r="J69" s="70">
        <v>9768086</v>
      </c>
      <c r="K69" s="73">
        <f>J69/I69*100</f>
        <v>43.15669347000088</v>
      </c>
      <c r="L69" s="70">
        <v>16000</v>
      </c>
      <c r="M69" s="70">
        <v>0</v>
      </c>
      <c r="N69" s="74">
        <f t="shared" si="7"/>
        <v>0</v>
      </c>
      <c r="O69" s="75"/>
    </row>
    <row r="70" spans="1:15" s="201" customFormat="1" ht="44.25" customHeight="1">
      <c r="A70" s="54" t="s">
        <v>60</v>
      </c>
      <c r="B70" s="55" t="s">
        <v>61</v>
      </c>
      <c r="C70" s="176">
        <f>C71+C74</f>
        <v>5016817</v>
      </c>
      <c r="D70" s="122">
        <f t="shared" si="6"/>
        <v>5304129</v>
      </c>
      <c r="E70" s="123">
        <f t="shared" si="6"/>
        <v>2343914</v>
      </c>
      <c r="F70" s="200"/>
      <c r="G70" s="120">
        <f t="shared" si="4"/>
        <v>44.190365656642214</v>
      </c>
      <c r="H70" s="121">
        <f>E70/E94*100</f>
        <v>1.3254383468562598</v>
      </c>
      <c r="I70" s="123">
        <f>I71+I74</f>
        <v>4296910</v>
      </c>
      <c r="J70" s="123">
        <f>J71+J74</f>
        <v>1767123</v>
      </c>
      <c r="K70" s="121">
        <f>J70/I70*100</f>
        <v>41.12543665098873</v>
      </c>
      <c r="L70" s="123">
        <f>L71+L74</f>
        <v>1007219</v>
      </c>
      <c r="M70" s="123">
        <f>M71+M74</f>
        <v>576791</v>
      </c>
      <c r="N70" s="208">
        <f t="shared" si="7"/>
        <v>57.26569891950013</v>
      </c>
      <c r="O70" s="178"/>
    </row>
    <row r="71" spans="1:15" s="76" customFormat="1" ht="13.5" customHeight="1">
      <c r="A71" s="66"/>
      <c r="B71" s="67" t="s">
        <v>21</v>
      </c>
      <c r="C71" s="68">
        <v>4900817</v>
      </c>
      <c r="D71" s="69">
        <f>I71+L71</f>
        <v>5188129</v>
      </c>
      <c r="E71" s="70">
        <f>J71+M71</f>
        <v>2285931</v>
      </c>
      <c r="F71" s="71"/>
      <c r="G71" s="126">
        <f t="shared" si="4"/>
        <v>44.06079725465577</v>
      </c>
      <c r="H71" s="128"/>
      <c r="I71" s="70">
        <v>4296910</v>
      </c>
      <c r="J71" s="70">
        <v>1767123</v>
      </c>
      <c r="K71" s="73"/>
      <c r="L71" s="70">
        <v>891219</v>
      </c>
      <c r="M71" s="70">
        <v>518808</v>
      </c>
      <c r="N71" s="209">
        <f t="shared" si="7"/>
        <v>58.213301107808526</v>
      </c>
      <c r="O71" s="75"/>
    </row>
    <row r="72" spans="1:15" s="76" customFormat="1" ht="13.5" customHeight="1">
      <c r="A72" s="66"/>
      <c r="B72" s="180" t="s">
        <v>29</v>
      </c>
      <c r="C72" s="68"/>
      <c r="D72" s="69"/>
      <c r="E72" s="70"/>
      <c r="F72" s="71"/>
      <c r="G72" s="126"/>
      <c r="H72" s="210"/>
      <c r="I72" s="70"/>
      <c r="J72" s="70"/>
      <c r="K72" s="73"/>
      <c r="L72" s="70"/>
      <c r="M72" s="70"/>
      <c r="N72" s="209"/>
      <c r="O72" s="75"/>
    </row>
    <row r="73" spans="1:15" s="143" customFormat="1" ht="36">
      <c r="A73" s="132"/>
      <c r="B73" s="133" t="s">
        <v>62</v>
      </c>
      <c r="C73" s="134"/>
      <c r="D73" s="135">
        <f>I73+L73</f>
        <v>95387</v>
      </c>
      <c r="E73" s="136">
        <f>J73+M73</f>
        <v>41304</v>
      </c>
      <c r="F73" s="137"/>
      <c r="G73" s="138">
        <f>E73/D73*100</f>
        <v>43.301498107708596</v>
      </c>
      <c r="H73" s="140"/>
      <c r="I73" s="136"/>
      <c r="J73" s="136"/>
      <c r="K73" s="140"/>
      <c r="L73" s="136">
        <v>95387</v>
      </c>
      <c r="M73" s="136">
        <v>41304</v>
      </c>
      <c r="N73" s="141">
        <f>M73/L73*100</f>
        <v>43.301498107708596</v>
      </c>
      <c r="O73" s="142"/>
    </row>
    <row r="74" spans="1:15" s="76" customFormat="1" ht="14.25" customHeight="1">
      <c r="A74" s="78"/>
      <c r="B74" s="79" t="s">
        <v>22</v>
      </c>
      <c r="C74" s="80">
        <v>116000</v>
      </c>
      <c r="D74" s="81">
        <f t="shared" si="6"/>
        <v>116000</v>
      </c>
      <c r="E74" s="82">
        <f t="shared" si="6"/>
        <v>57983</v>
      </c>
      <c r="F74" s="183"/>
      <c r="G74" s="83">
        <f t="shared" si="4"/>
        <v>49.98534482758621</v>
      </c>
      <c r="H74" s="194"/>
      <c r="I74" s="82"/>
      <c r="J74" s="82"/>
      <c r="K74" s="84"/>
      <c r="L74" s="82">
        <v>116000</v>
      </c>
      <c r="M74" s="82">
        <v>57983</v>
      </c>
      <c r="N74" s="211">
        <f t="shared" si="7"/>
        <v>49.98534482758621</v>
      </c>
      <c r="O74" s="75"/>
    </row>
    <row r="75" spans="1:15" s="179" customFormat="1" ht="27" customHeight="1">
      <c r="A75" s="174" t="s">
        <v>63</v>
      </c>
      <c r="B75" s="175" t="s">
        <v>64</v>
      </c>
      <c r="C75" s="176">
        <f>SUM(C76:C77)</f>
        <v>13465500</v>
      </c>
      <c r="D75" s="122">
        <f t="shared" si="6"/>
        <v>12456305</v>
      </c>
      <c r="E75" s="123">
        <f t="shared" si="6"/>
        <v>6716343</v>
      </c>
      <c r="F75" s="59">
        <f>E75/C75*100</f>
        <v>49.878155285730195</v>
      </c>
      <c r="G75" s="120">
        <f t="shared" si="4"/>
        <v>53.91922403955266</v>
      </c>
      <c r="H75" s="121">
        <f>E75/E94*100</f>
        <v>3.7979629640164325</v>
      </c>
      <c r="I75" s="123">
        <f>SUM(I76:I77)</f>
        <v>2227655</v>
      </c>
      <c r="J75" s="123">
        <f>SUM(J76:J77)</f>
        <v>1018739</v>
      </c>
      <c r="K75" s="62">
        <f>J75/I75*100</f>
        <v>45.731453030204406</v>
      </c>
      <c r="L75" s="123">
        <f>SUM(L76:L77)</f>
        <v>10228650</v>
      </c>
      <c r="M75" s="123">
        <f>SUM(M76:M77)</f>
        <v>5697604</v>
      </c>
      <c r="N75" s="62">
        <f t="shared" si="7"/>
        <v>55.70240452063566</v>
      </c>
      <c r="O75" s="178"/>
    </row>
    <row r="76" spans="1:15" s="76" customFormat="1" ht="12.75" customHeight="1">
      <c r="A76" s="78"/>
      <c r="B76" s="79" t="s">
        <v>21</v>
      </c>
      <c r="C76" s="80">
        <v>13465500</v>
      </c>
      <c r="D76" s="81">
        <f t="shared" si="6"/>
        <v>12456305</v>
      </c>
      <c r="E76" s="82">
        <f t="shared" si="6"/>
        <v>6716343</v>
      </c>
      <c r="F76" s="193"/>
      <c r="G76" s="212"/>
      <c r="H76" s="84"/>
      <c r="I76" s="82">
        <v>2227655</v>
      </c>
      <c r="J76" s="82">
        <v>1018739</v>
      </c>
      <c r="K76" s="84"/>
      <c r="L76" s="82">
        <v>10228650</v>
      </c>
      <c r="M76" s="82">
        <v>5697604</v>
      </c>
      <c r="N76" s="84"/>
      <c r="O76" s="75"/>
    </row>
    <row r="77" spans="1:16" s="119" customFormat="1" ht="15" hidden="1">
      <c r="A77" s="109"/>
      <c r="B77" s="110" t="s">
        <v>22</v>
      </c>
      <c r="C77" s="111"/>
      <c r="D77" s="112">
        <f t="shared" si="6"/>
        <v>0</v>
      </c>
      <c r="E77" s="113">
        <f t="shared" si="6"/>
        <v>0</v>
      </c>
      <c r="F77" s="114"/>
      <c r="G77" s="115" t="e">
        <f aca="true" t="shared" si="8" ref="G77:G87">E77/D77*100</f>
        <v>#DIV/0!</v>
      </c>
      <c r="H77" s="116"/>
      <c r="I77" s="113"/>
      <c r="J77" s="113"/>
      <c r="K77" s="116"/>
      <c r="L77" s="113"/>
      <c r="M77" s="113"/>
      <c r="N77" s="116"/>
      <c r="O77" s="117"/>
      <c r="P77" s="118"/>
    </row>
    <row r="78" spans="1:15" s="179" customFormat="1" ht="39" customHeight="1">
      <c r="A78" s="174" t="s">
        <v>65</v>
      </c>
      <c r="B78" s="175" t="s">
        <v>66</v>
      </c>
      <c r="C78" s="176">
        <f>SUM(C79:C82)</f>
        <v>20804700</v>
      </c>
      <c r="D78" s="122">
        <f>I78+L78</f>
        <v>26418040</v>
      </c>
      <c r="E78" s="123">
        <f>J78+M78</f>
        <v>8077541</v>
      </c>
      <c r="F78" s="59">
        <f>E78/C78*100</f>
        <v>38.82555864780554</v>
      </c>
      <c r="G78" s="120">
        <f t="shared" si="8"/>
        <v>30.57585271276749</v>
      </c>
      <c r="H78" s="121">
        <f>E78/E94*100</f>
        <v>4.567694288145239</v>
      </c>
      <c r="I78" s="123">
        <f>I79</f>
        <v>21041040</v>
      </c>
      <c r="J78" s="123">
        <f>J79</f>
        <v>5795343</v>
      </c>
      <c r="K78" s="62">
        <f>J78/I78*100</f>
        <v>27.543044450274323</v>
      </c>
      <c r="L78" s="123">
        <f>L79</f>
        <v>5377000</v>
      </c>
      <c r="M78" s="123">
        <f>SUM(M79:M79)</f>
        <v>2282198</v>
      </c>
      <c r="N78" s="62">
        <f>M78/L78*100</f>
        <v>42.4437046680305</v>
      </c>
      <c r="O78" s="178"/>
    </row>
    <row r="79" spans="1:15" s="76" customFormat="1" ht="11.25" customHeight="1">
      <c r="A79" s="66"/>
      <c r="B79" s="67" t="s">
        <v>21</v>
      </c>
      <c r="C79" s="68">
        <v>20804700</v>
      </c>
      <c r="D79" s="69">
        <f aca="true" t="shared" si="9" ref="D79:D87">I79+L79</f>
        <v>26418040</v>
      </c>
      <c r="E79" s="70">
        <f t="shared" si="6"/>
        <v>8077541</v>
      </c>
      <c r="F79" s="71">
        <f>E79/C79*100</f>
        <v>38.82555864780554</v>
      </c>
      <c r="G79" s="72">
        <f t="shared" si="8"/>
        <v>30.57585271276749</v>
      </c>
      <c r="H79" s="73"/>
      <c r="I79" s="70">
        <v>21041040</v>
      </c>
      <c r="J79" s="70">
        <v>5795343</v>
      </c>
      <c r="K79" s="73"/>
      <c r="L79" s="70">
        <v>5377000</v>
      </c>
      <c r="M79" s="70">
        <v>2282198</v>
      </c>
      <c r="N79" s="73"/>
      <c r="O79" s="75"/>
    </row>
    <row r="80" spans="1:15" s="154" customFormat="1" ht="10.5" customHeight="1" hidden="1">
      <c r="A80" s="213"/>
      <c r="B80" s="214" t="s">
        <v>29</v>
      </c>
      <c r="C80" s="148"/>
      <c r="D80" s="149"/>
      <c r="E80" s="150"/>
      <c r="F80" s="71"/>
      <c r="G80" s="71"/>
      <c r="H80" s="151"/>
      <c r="I80" s="150"/>
      <c r="J80" s="150"/>
      <c r="K80" s="151"/>
      <c r="L80" s="149"/>
      <c r="M80" s="150"/>
      <c r="N80" s="152"/>
      <c r="O80" s="153"/>
    </row>
    <row r="81" spans="1:15" s="143" customFormat="1" ht="37.5" customHeight="1" hidden="1">
      <c r="A81" s="132"/>
      <c r="B81" s="133" t="s">
        <v>30</v>
      </c>
      <c r="C81" s="134"/>
      <c r="D81" s="135">
        <f>I81+L81</f>
        <v>0</v>
      </c>
      <c r="E81" s="136">
        <f>J81+M81</f>
        <v>0</v>
      </c>
      <c r="F81" s="137"/>
      <c r="G81" s="138" t="e">
        <f>E81/D81*100</f>
        <v>#DIV/0!</v>
      </c>
      <c r="H81" s="139"/>
      <c r="I81" s="136"/>
      <c r="J81" s="136"/>
      <c r="K81" s="141" t="e">
        <f>J81/I81*100</f>
        <v>#DIV/0!</v>
      </c>
      <c r="L81" s="135"/>
      <c r="M81" s="136"/>
      <c r="N81" s="140"/>
      <c r="O81" s="142"/>
    </row>
    <row r="82" spans="1:16" s="173" customFormat="1" ht="13.5" hidden="1">
      <c r="A82" s="165"/>
      <c r="B82" s="166" t="s">
        <v>22</v>
      </c>
      <c r="C82" s="167"/>
      <c r="D82" s="168">
        <f t="shared" si="9"/>
        <v>0</v>
      </c>
      <c r="E82" s="169">
        <f>J82+M82</f>
        <v>0</v>
      </c>
      <c r="F82" s="130" t="e">
        <f>E82/C82*100</f>
        <v>#DIV/0!</v>
      </c>
      <c r="G82" s="170" t="e">
        <f t="shared" si="8"/>
        <v>#DIV/0!</v>
      </c>
      <c r="H82" s="171"/>
      <c r="I82" s="169">
        <v>0</v>
      </c>
      <c r="J82" s="169"/>
      <c r="K82" s="171" t="e">
        <f>J82/I82*100</f>
        <v>#DIV/0!</v>
      </c>
      <c r="L82" s="169"/>
      <c r="M82" s="169"/>
      <c r="N82" s="171"/>
      <c r="O82" s="107"/>
      <c r="P82" s="108"/>
    </row>
    <row r="83" spans="1:15" s="179" customFormat="1" ht="39.75" customHeight="1">
      <c r="A83" s="174" t="s">
        <v>67</v>
      </c>
      <c r="B83" s="175" t="s">
        <v>68</v>
      </c>
      <c r="C83" s="176">
        <f>SUM(C84:C87)</f>
        <v>17214100</v>
      </c>
      <c r="D83" s="122">
        <f t="shared" si="9"/>
        <v>21229726</v>
      </c>
      <c r="E83" s="123">
        <f>J83+M83</f>
        <v>9244233</v>
      </c>
      <c r="F83" s="59">
        <f>E83/C83*100</f>
        <v>53.701517941687335</v>
      </c>
      <c r="G83" s="120">
        <f t="shared" si="8"/>
        <v>43.54381681610022</v>
      </c>
      <c r="H83" s="121">
        <f>E83/E94*100</f>
        <v>5.227436205199544</v>
      </c>
      <c r="I83" s="123">
        <f>I84+I87+I88</f>
        <v>7687326</v>
      </c>
      <c r="J83" s="123">
        <f>J84+J87+J88</f>
        <v>3577638</v>
      </c>
      <c r="K83" s="62">
        <f>J83/I83*100</f>
        <v>46.5394338681617</v>
      </c>
      <c r="L83" s="123">
        <f>L84+L87+L88</f>
        <v>13542400</v>
      </c>
      <c r="M83" s="123">
        <f>M84+M87+M88</f>
        <v>5666595</v>
      </c>
      <c r="N83" s="62">
        <f>M83/L83*100</f>
        <v>41.84335863657845</v>
      </c>
      <c r="O83" s="178"/>
    </row>
    <row r="84" spans="1:15" s="76" customFormat="1" ht="11.25" customHeight="1">
      <c r="A84" s="66"/>
      <c r="B84" s="67" t="s">
        <v>21</v>
      </c>
      <c r="C84" s="68">
        <v>17214100</v>
      </c>
      <c r="D84" s="69">
        <f>I84+L84</f>
        <v>21156726</v>
      </c>
      <c r="E84" s="70">
        <f>J84+M84</f>
        <v>9244233</v>
      </c>
      <c r="F84" s="71">
        <f>E84/C84*100</f>
        <v>53.701517941687335</v>
      </c>
      <c r="G84" s="72">
        <f t="shared" si="8"/>
        <v>43.694062115281916</v>
      </c>
      <c r="H84" s="73"/>
      <c r="I84" s="70">
        <v>7682326</v>
      </c>
      <c r="J84" s="70">
        <v>3577638</v>
      </c>
      <c r="K84" s="73">
        <f>J84/I84*100</f>
        <v>46.56972380500385</v>
      </c>
      <c r="L84" s="70">
        <v>13474400</v>
      </c>
      <c r="M84" s="70">
        <v>5666595</v>
      </c>
      <c r="N84" s="74">
        <f>M84/L84*100</f>
        <v>42.054525618951494</v>
      </c>
      <c r="O84" s="75"/>
    </row>
    <row r="85" spans="1:15" s="143" customFormat="1" ht="10.5" customHeight="1">
      <c r="A85" s="132"/>
      <c r="B85" s="214" t="s">
        <v>29</v>
      </c>
      <c r="C85" s="134"/>
      <c r="D85" s="135"/>
      <c r="E85" s="136"/>
      <c r="F85" s="137"/>
      <c r="G85" s="138"/>
      <c r="H85" s="215"/>
      <c r="I85" s="136"/>
      <c r="J85" s="136"/>
      <c r="K85" s="140"/>
      <c r="L85" s="136"/>
      <c r="M85" s="136"/>
      <c r="N85" s="140"/>
      <c r="O85" s="142"/>
    </row>
    <row r="86" spans="1:15" s="143" customFormat="1" ht="36">
      <c r="A86" s="132"/>
      <c r="B86" s="133" t="s">
        <v>30</v>
      </c>
      <c r="C86" s="134"/>
      <c r="D86" s="135">
        <f>I86+L86</f>
        <v>40000</v>
      </c>
      <c r="E86" s="136">
        <f>J86+M86</f>
        <v>40000</v>
      </c>
      <c r="F86" s="137"/>
      <c r="G86" s="138">
        <f>E86/D86*100</f>
        <v>100</v>
      </c>
      <c r="H86" s="139"/>
      <c r="I86" s="136"/>
      <c r="J86" s="136"/>
      <c r="K86" s="140"/>
      <c r="L86" s="136">
        <v>40000</v>
      </c>
      <c r="M86" s="136">
        <v>40000</v>
      </c>
      <c r="N86" s="140">
        <f>M86/L86*100</f>
        <v>100</v>
      </c>
      <c r="O86" s="142"/>
    </row>
    <row r="87" spans="1:16" s="77" customFormat="1" ht="14.25" customHeight="1" hidden="1">
      <c r="A87" s="66"/>
      <c r="B87" s="67" t="s">
        <v>22</v>
      </c>
      <c r="C87" s="68"/>
      <c r="D87" s="69">
        <f t="shared" si="9"/>
        <v>0</v>
      </c>
      <c r="E87" s="70">
        <f>J87+M87</f>
        <v>0</v>
      </c>
      <c r="F87" s="71"/>
      <c r="G87" s="72" t="e">
        <f t="shared" si="8"/>
        <v>#DIV/0!</v>
      </c>
      <c r="H87" s="73"/>
      <c r="I87" s="70"/>
      <c r="J87" s="70"/>
      <c r="K87" s="73" t="e">
        <f>J87/I87*100</f>
        <v>#DIV/0!</v>
      </c>
      <c r="L87" s="70"/>
      <c r="M87" s="70"/>
      <c r="N87" s="73"/>
      <c r="O87" s="75"/>
      <c r="P87" s="76"/>
    </row>
    <row r="88" spans="1:16" s="77" customFormat="1" ht="38.25">
      <c r="A88" s="66"/>
      <c r="B88" s="145" t="s">
        <v>31</v>
      </c>
      <c r="C88" s="68"/>
      <c r="D88" s="69">
        <f>I88+L88</f>
        <v>73000</v>
      </c>
      <c r="E88" s="70">
        <f>J88+M88</f>
        <v>0</v>
      </c>
      <c r="F88" s="146" t="e">
        <f>E88/C88*100</f>
        <v>#DIV/0!</v>
      </c>
      <c r="G88" s="126">
        <f>E88/D88*100</f>
        <v>0</v>
      </c>
      <c r="H88" s="74"/>
      <c r="I88" s="70">
        <v>5000</v>
      </c>
      <c r="J88" s="70">
        <v>0</v>
      </c>
      <c r="K88" s="73">
        <f>J88/I88*100</f>
        <v>0</v>
      </c>
      <c r="L88" s="70">
        <v>68000</v>
      </c>
      <c r="M88" s="70">
        <v>0</v>
      </c>
      <c r="N88" s="74"/>
      <c r="O88" s="75"/>
      <c r="P88" s="76"/>
    </row>
    <row r="89" spans="1:15" s="225" customFormat="1" ht="96.75" customHeight="1" hidden="1">
      <c r="A89" s="216" t="s">
        <v>69</v>
      </c>
      <c r="B89" s="195" t="s">
        <v>70</v>
      </c>
      <c r="C89" s="217">
        <f>SUM(C90:C91)</f>
        <v>0</v>
      </c>
      <c r="D89" s="218"/>
      <c r="E89" s="219"/>
      <c r="F89" s="220"/>
      <c r="G89" s="221"/>
      <c r="H89" s="222"/>
      <c r="I89" s="219"/>
      <c r="J89" s="219"/>
      <c r="K89" s="223"/>
      <c r="L89" s="219"/>
      <c r="M89" s="219"/>
      <c r="N89" s="223"/>
      <c r="O89" s="224"/>
    </row>
    <row r="90" spans="1:15" s="118" customFormat="1" ht="15" hidden="1">
      <c r="A90" s="186"/>
      <c r="B90" s="187" t="s">
        <v>21</v>
      </c>
      <c r="C90" s="188"/>
      <c r="D90" s="189"/>
      <c r="E90" s="190"/>
      <c r="F90" s="104"/>
      <c r="G90" s="226"/>
      <c r="H90" s="192"/>
      <c r="I90" s="190"/>
      <c r="J90" s="190"/>
      <c r="K90" s="192"/>
      <c r="L90" s="190"/>
      <c r="M90" s="190"/>
      <c r="N90" s="192"/>
      <c r="O90" s="117"/>
    </row>
    <row r="91" spans="1:16" s="173" customFormat="1" ht="13.5" hidden="1">
      <c r="A91" s="165"/>
      <c r="B91" s="166" t="s">
        <v>22</v>
      </c>
      <c r="C91" s="167"/>
      <c r="D91" s="168"/>
      <c r="E91" s="103"/>
      <c r="F91" s="104"/>
      <c r="G91" s="170"/>
      <c r="H91" s="171"/>
      <c r="I91" s="169"/>
      <c r="J91" s="169"/>
      <c r="K91" s="171"/>
      <c r="L91" s="169"/>
      <c r="M91" s="169"/>
      <c r="N91" s="171"/>
      <c r="O91" s="107"/>
      <c r="P91" s="108"/>
    </row>
    <row r="92" spans="1:16" s="124" customFormat="1" ht="24.75" customHeight="1">
      <c r="A92" s="54" t="s">
        <v>71</v>
      </c>
      <c r="B92" s="55" t="s">
        <v>72</v>
      </c>
      <c r="C92" s="56">
        <f>SUM(C93)</f>
        <v>13830750</v>
      </c>
      <c r="D92" s="57">
        <f>I92+L92</f>
        <v>16093150</v>
      </c>
      <c r="E92" s="58">
        <f>J92+M92</f>
        <v>7258653</v>
      </c>
      <c r="F92" s="59">
        <f>E92/C92*100</f>
        <v>52.48199121522694</v>
      </c>
      <c r="G92" s="120">
        <f>E92/D92*100</f>
        <v>45.10399144977833</v>
      </c>
      <c r="H92" s="61">
        <f>E92/E94*100</f>
        <v>4.104628852732324</v>
      </c>
      <c r="I92" s="58">
        <f>SUM(I93)</f>
        <v>16093150</v>
      </c>
      <c r="J92" s="58">
        <f>SUM(J93)</f>
        <v>7258653</v>
      </c>
      <c r="K92" s="62">
        <f>J92/I92*100</f>
        <v>45.10399144977833</v>
      </c>
      <c r="L92" s="122"/>
      <c r="M92" s="123"/>
      <c r="N92" s="62"/>
      <c r="O92" s="64"/>
      <c r="P92" s="65"/>
    </row>
    <row r="93" spans="1:15" s="76" customFormat="1" ht="14.25" customHeight="1" thickBot="1">
      <c r="A93" s="66"/>
      <c r="B93" s="67" t="s">
        <v>21</v>
      </c>
      <c r="C93" s="68">
        <v>13830750</v>
      </c>
      <c r="D93" s="69">
        <f>I93+L93</f>
        <v>16093150</v>
      </c>
      <c r="E93" s="70">
        <f>J93+M93</f>
        <v>7258653</v>
      </c>
      <c r="F93" s="125"/>
      <c r="G93" s="126"/>
      <c r="H93" s="73"/>
      <c r="I93" s="70">
        <v>16093150</v>
      </c>
      <c r="J93" s="70">
        <v>7258653</v>
      </c>
      <c r="K93" s="73"/>
      <c r="L93" s="227"/>
      <c r="M93" s="228"/>
      <c r="N93" s="209"/>
      <c r="O93" s="75"/>
    </row>
    <row r="94" spans="1:15" s="240" customFormat="1" ht="13.5" customHeight="1" thickTop="1">
      <c r="A94" s="229"/>
      <c r="B94" s="230" t="s">
        <v>4</v>
      </c>
      <c r="C94" s="231">
        <f>C8+C11+C25+C28+C33+C39+C50+C44+C53+C56+C62+C65+C75+C78+C83+C89+C16+C92+C60+C21+C14+C48+C70+C42</f>
        <v>397537213</v>
      </c>
      <c r="D94" s="232">
        <f>D8+D11+D25+D28+D33+D39+D50+D44+D53+D56+D62+D65+D75+D78+D83+D89+D16+D92+D60+D21+D14+D48+D70+D42</f>
        <v>413319657</v>
      </c>
      <c r="E94" s="233">
        <f>E8+E11+E25+E28+E33+E39+E50+E44+E53+E56+E62+E65+E75+E78+E83+E89+E16+E92+E60+E21+E14+E48+E70+E42</f>
        <v>176840666</v>
      </c>
      <c r="F94" s="234">
        <f>E94/C94*100</f>
        <v>44.48405337087273</v>
      </c>
      <c r="G94" s="235">
        <f>E94/D94*100</f>
        <v>42.785447777529725</v>
      </c>
      <c r="H94" s="236">
        <f>E94/E94*100</f>
        <v>100</v>
      </c>
      <c r="I94" s="237">
        <f>I8+I11+I25+I28+I33+I39+I50+I44+I53+I56+I62+I65+I75+I78+I83+I89+I16+I92+I60+I21+I14+I48+I70+I42</f>
        <v>274237411</v>
      </c>
      <c r="J94" s="233">
        <f>J8+J11+J25+J28+J33+J39+J50+J44+J53+J56+J62+J65+J75+J78+J83+J89+J16+J92+J60+J21+J14+J48+J70+J42</f>
        <v>116459874</v>
      </c>
      <c r="K94" s="238">
        <f>J94/I94*100</f>
        <v>42.46680771063726</v>
      </c>
      <c r="L94" s="237">
        <f>L8+L11+L25+L28+L33+L39+L50+L44+L53+L56+L62+L65+L75+L78+L83+L89+L16+L92+L60+L21+L14+L48+L70+L42</f>
        <v>139082246</v>
      </c>
      <c r="M94" s="233">
        <f>M8+M11+M25+M28+M33+M39+M50+M44+M53+M56+M62+M65+M75+M78+M83+M89+M16+M92+M60+M21+M14+M48+M70+M42</f>
        <v>60380792</v>
      </c>
      <c r="N94" s="238">
        <f>M94/L94*100</f>
        <v>43.413730894164594</v>
      </c>
      <c r="O94" s="239"/>
    </row>
    <row r="95" spans="1:15" s="249" customFormat="1" ht="13.5">
      <c r="A95" s="241"/>
      <c r="B95" s="242" t="s">
        <v>21</v>
      </c>
      <c r="C95" s="243">
        <f>C9+C12+C26+C29+C34+C40+C51+C45+C54+C57+C63+C66+C76+C79+C84+C90+C17+C93+C61+C22+C15+C49+C71</f>
        <v>365822836</v>
      </c>
      <c r="D95" s="243">
        <f>D9+D12+D26+D29+D34+D40+D51+D45+D54+D57+D63+D66+D76+D79+D84+D90+D17+D93+D61+D22+D15+D49+D71</f>
        <v>380764338</v>
      </c>
      <c r="E95" s="244">
        <f>E9+E12+E26+E29+E34+E40+E51+E45+E54+E57+E63+E66+E76+E79+E84+E90+E17+E93+E61+E22+E15+E49+E71</f>
        <v>162154461</v>
      </c>
      <c r="F95" s="245">
        <f>E95/C95*100</f>
        <v>44.325953724769654</v>
      </c>
      <c r="G95" s="245">
        <f>E95/D95*100</f>
        <v>42.58656728509065</v>
      </c>
      <c r="H95" s="246">
        <f>E95/E94*100</f>
        <v>91.69523315412079</v>
      </c>
      <c r="I95" s="243">
        <f>I9+I12+I26+I29+I34+I40+I51+I45+I54+I57+I63+I66+I76+I79+I84+I90+I17+I93+I61+I22+I15+I49+I71</f>
        <v>250677848</v>
      </c>
      <c r="J95" s="244">
        <f>J9+J12+J26+J29+J34+J40+J51+J45+J54+J57+J63+J66+J76+J79+J84+J90+J17+J93+J61+J22+J15+J49+J71</f>
        <v>106201747</v>
      </c>
      <c r="K95" s="247">
        <f>J95/I95*100</f>
        <v>42.36582843171687</v>
      </c>
      <c r="L95" s="243">
        <f>L9+L12+L26+L29+L34+L40+L51+L45+L54+L57+L63+L66+L76+L79+L84+L90+L17+L93+L61+L22+L15+L49+L71</f>
        <v>130086490</v>
      </c>
      <c r="M95" s="244">
        <f>M9+M12+M26+M29+M34+M40+M51+M45+M54+M57+M63+M66+M76+M79+M84+M90+M17+M93+M61+M22+M15+M49+M71</f>
        <v>55952714</v>
      </c>
      <c r="N95" s="247">
        <f>M95/L95*100</f>
        <v>43.01193306084283</v>
      </c>
      <c r="O95" s="248"/>
    </row>
    <row r="96" spans="1:15" s="260" customFormat="1" ht="10.5" customHeight="1">
      <c r="A96" s="250"/>
      <c r="B96" s="129" t="s">
        <v>29</v>
      </c>
      <c r="C96" s="251"/>
      <c r="D96" s="252"/>
      <c r="E96" s="253"/>
      <c r="F96" s="254"/>
      <c r="G96" s="254"/>
      <c r="H96" s="255"/>
      <c r="I96" s="256"/>
      <c r="J96" s="257"/>
      <c r="K96" s="258"/>
      <c r="L96" s="256"/>
      <c r="M96" s="257"/>
      <c r="N96" s="258"/>
      <c r="O96" s="259"/>
    </row>
    <row r="97" spans="1:15" s="270" customFormat="1" ht="21" customHeight="1">
      <c r="A97" s="261"/>
      <c r="B97" s="262" t="s">
        <v>73</v>
      </c>
      <c r="C97" s="263">
        <f>C19+C24+C36+C68+C86</f>
        <v>2612680</v>
      </c>
      <c r="D97" s="263">
        <f>I97+L97</f>
        <v>2648067</v>
      </c>
      <c r="E97" s="264">
        <f>J97+M97</f>
        <v>1188230</v>
      </c>
      <c r="F97" s="265">
        <f>E97/C97*100</f>
        <v>45.479354532510676</v>
      </c>
      <c r="G97" s="266">
        <f>E97/D97*100</f>
        <v>44.87159879262874</v>
      </c>
      <c r="H97" s="267">
        <f>E97/E92*100</f>
        <v>16.369841622130167</v>
      </c>
      <c r="I97" s="263">
        <f>I19+I24+I36+I68+I86+I73+I81</f>
        <v>0</v>
      </c>
      <c r="J97" s="264">
        <f>J19+J24+J36+J68+J86+J73</f>
        <v>0</v>
      </c>
      <c r="K97" s="267">
        <f>H97/H92*100</f>
        <v>398.8141732043148</v>
      </c>
      <c r="L97" s="263">
        <f>L19+L24+L36+L68+L86+L73+L81</f>
        <v>2648067</v>
      </c>
      <c r="M97" s="264">
        <f>M19+M24+M36+M68+M86+M73+M81</f>
        <v>1188230</v>
      </c>
      <c r="N97" s="268">
        <f>M97/L97*100</f>
        <v>44.87159879262874</v>
      </c>
      <c r="O97" s="269"/>
    </row>
    <row r="98" spans="1:15" s="249" customFormat="1" ht="11.25" customHeight="1">
      <c r="A98" s="241"/>
      <c r="B98" s="242" t="s">
        <v>22</v>
      </c>
      <c r="C98" s="271">
        <f>C10+C13+C27+C31+C37+C41+C52+C46+C55+C58+C64+C69+C77+C82+C87+C91+C74+C43</f>
        <v>31692277</v>
      </c>
      <c r="D98" s="272">
        <f>D10+D13+D27+D31+D37+D41+D52+D46+D55+D58+D64+D69+D77+D82+D87+D91+D74+D43</f>
        <v>32409083</v>
      </c>
      <c r="E98" s="273">
        <f>E10+E13+E27+E31+E37+E41+E52+E46+E55+E58+E64+E69+E77+E82+E87+E91+E74+E43</f>
        <v>14679536</v>
      </c>
      <c r="F98" s="245">
        <f>E98/C98*100</f>
        <v>46.31896912929292</v>
      </c>
      <c r="G98" s="245">
        <f>E98/D98*100</f>
        <v>45.29451203540687</v>
      </c>
      <c r="H98" s="246">
        <f>E98/E94*100</f>
        <v>8.30099565447237</v>
      </c>
      <c r="I98" s="243">
        <f>I74+I69+I64+I46+I41+I37+I31+I27+I10</f>
        <v>23537963</v>
      </c>
      <c r="J98" s="244">
        <f>J10+J13+J27+J31+J37+J41+J52+J46+J55+J58+J64+J69+J77+J82+J87+J91+J74+J43</f>
        <v>10257234</v>
      </c>
      <c r="K98" s="247">
        <f>J98/I98*100</f>
        <v>43.57740727181872</v>
      </c>
      <c r="L98" s="243">
        <f>L10+L13+L27+L31+L37+L41+L52+L46+L55+L58+L64+L69+L77+L82+L87+L91+L74+L43</f>
        <v>8871120</v>
      </c>
      <c r="M98" s="244">
        <f>M10+M13+M27+M31+M37+M41+M52+M46+M55+M58+M64+M69+M77+M82+M87+M91+M74+M43</f>
        <v>4422302</v>
      </c>
      <c r="N98" s="247">
        <f>M98/L98*100</f>
        <v>49.850548746945144</v>
      </c>
      <c r="O98" s="248"/>
    </row>
    <row r="99" spans="1:15" s="285" customFormat="1" ht="41.25" customHeight="1" thickBot="1">
      <c r="A99" s="274"/>
      <c r="B99" s="275" t="s">
        <v>31</v>
      </c>
      <c r="C99" s="276">
        <f>C32+C38</f>
        <v>22100</v>
      </c>
      <c r="D99" s="277">
        <f>I99+L99</f>
        <v>146236</v>
      </c>
      <c r="E99" s="278">
        <f>J99+M99</f>
        <v>6669</v>
      </c>
      <c r="F99" s="279">
        <f>E99/C99*100</f>
        <v>30.176470588235293</v>
      </c>
      <c r="G99" s="279">
        <f>E99/D99*100</f>
        <v>4.560436554610356</v>
      </c>
      <c r="H99" s="280">
        <f>E99/E95*100</f>
        <v>0.004112745316331445</v>
      </c>
      <c r="I99" s="281">
        <f>I20+I32+I38+I59+I88+I47</f>
        <v>21600</v>
      </c>
      <c r="J99" s="282">
        <f>J20+J32+J38+J59+J88+J47</f>
        <v>893</v>
      </c>
      <c r="K99" s="283">
        <f>J99/I99*100</f>
        <v>4.134259259259259</v>
      </c>
      <c r="L99" s="281">
        <f>L20+L32+L38+L59+L88+L47</f>
        <v>124636</v>
      </c>
      <c r="M99" s="282">
        <f>M20+M32+M38+M59+M88+M47</f>
        <v>5776</v>
      </c>
      <c r="N99" s="283">
        <f>M99/L99*100</f>
        <v>4.634295067235791</v>
      </c>
      <c r="O99" s="284"/>
    </row>
    <row r="100" ht="13.5" thickTop="1">
      <c r="A100" s="6"/>
    </row>
    <row r="101" ht="12.75">
      <c r="A101" s="286" t="s">
        <v>74</v>
      </c>
    </row>
    <row r="102" ht="12.75">
      <c r="A102" s="286" t="s">
        <v>75</v>
      </c>
    </row>
    <row r="103" ht="12.75">
      <c r="A103" s="286" t="s">
        <v>76</v>
      </c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</sheetData>
  <printOptions horizontalCentered="1"/>
  <pageMargins left="0.2" right="0.2" top="0.65" bottom="0.73" header="0.5118110236220472" footer="0.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2009-09-01T11:13:49Z</cp:lastPrinted>
  <dcterms:created xsi:type="dcterms:W3CDTF">2009-09-01T11:12:38Z</dcterms:created>
  <dcterms:modified xsi:type="dcterms:W3CDTF">2009-09-07T10:38:00Z</dcterms:modified>
  <cp:category/>
  <cp:version/>
  <cp:contentType/>
  <cp:contentStatus/>
</cp:coreProperties>
</file>