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 2" sheetId="1" r:id="rId1"/>
  </sheets>
  <definedNames>
    <definedName name="_xlnm.Print_Titles" localSheetId="0">'Tab 2'!$4:$6</definedName>
  </definedNames>
  <calcPr fullCalcOnLoad="1"/>
</workbook>
</file>

<file path=xl/sharedStrings.xml><?xml version="1.0" encoding="utf-8"?>
<sst xmlns="http://schemas.openxmlformats.org/spreadsheetml/2006/main" count="82" uniqueCount="73">
  <si>
    <t>Tabela nr 2</t>
  </si>
  <si>
    <r>
      <t xml:space="preserve">REALIZACJA   PLANU  DOCHODÓW  MIASTA  KOSZALINA  ZA   I  PÓŁROCZE  2009  ROKU                                                                                                  </t>
    </r>
    <r>
      <rPr>
        <b/>
        <sz val="11"/>
        <rFont val="Times New Roman"/>
        <family val="1"/>
      </rPr>
      <t>WG  ŹRÓDEŁ  POWSTAWANIA</t>
    </r>
  </si>
  <si>
    <t xml:space="preserve">       w  złotych</t>
  </si>
  <si>
    <t>OGÓŁEM</t>
  </si>
  <si>
    <t xml:space="preserve">GMINA </t>
  </si>
  <si>
    <t>POWIAT</t>
  </si>
  <si>
    <t>Lp.</t>
  </si>
  <si>
    <t>WYSZCZEGÓLNIENIE</t>
  </si>
  <si>
    <t>PLAN PIERWOTNY</t>
  </si>
  <si>
    <t>ZMIANY W CIĄGU ROKU</t>
  </si>
  <si>
    <t>PLAN PO ZMIANACH</t>
  </si>
  <si>
    <t xml:space="preserve">WYKONANIE           </t>
  </si>
  <si>
    <t xml:space="preserve">%           wykon.          </t>
  </si>
  <si>
    <t>Stru     ktura     %</t>
  </si>
  <si>
    <t xml:space="preserve">WYKONANIE            </t>
  </si>
  <si>
    <t xml:space="preserve">%           wykon.       </t>
  </si>
  <si>
    <t xml:space="preserve">WYKONANIE        </t>
  </si>
  <si>
    <t xml:space="preserve">%           wykon.      </t>
  </si>
  <si>
    <t>A</t>
  </si>
  <si>
    <t>DOCHODY WŁASNE   (I - VI)</t>
  </si>
  <si>
    <t>I</t>
  </si>
  <si>
    <t>PODATKI I OPŁATY LOKALNE                             (osoby prawne)</t>
  </si>
  <si>
    <t>Podatek od nieruchomości</t>
  </si>
  <si>
    <t>Podatek rolny</t>
  </si>
  <si>
    <t>Podatek  leśny</t>
  </si>
  <si>
    <t>Podatek od środków transportowych</t>
  </si>
  <si>
    <t>Opłata targowa</t>
  </si>
  <si>
    <t>II</t>
  </si>
  <si>
    <t>PODATKI I OPŁATY LOKALNE                    (osoby fizyczne)</t>
  </si>
  <si>
    <t>III</t>
  </si>
  <si>
    <t>PODATKI I OPŁATY POBIERANE PRZEZ URZĄD SKARBOWY</t>
  </si>
  <si>
    <t>Karta podatkowa</t>
  </si>
  <si>
    <t>Podatek od spadku i darowizn</t>
  </si>
  <si>
    <t>Podatek od czynności cywilnoprawnych    (osoby prawe)</t>
  </si>
  <si>
    <t>Podatek od czynności cywilnoprawnych  (osoby fizyczne)</t>
  </si>
  <si>
    <t>IV</t>
  </si>
  <si>
    <t>DOCHODY Z  MAJĄTKU MIASTA</t>
  </si>
  <si>
    <t>Wpływy z opłat za zarząd i użytkowanie nieruchomości (osoby prawne i fizyczne)</t>
  </si>
  <si>
    <t>Dochody z dzierżawy nieruchomości i najmu</t>
  </si>
  <si>
    <t>Dochody ze sprzedaży nieruchomości</t>
  </si>
  <si>
    <t>Wpływy z tytułu przekształceń</t>
  </si>
  <si>
    <t>Pozostałe wpływy</t>
  </si>
  <si>
    <t>V</t>
  </si>
  <si>
    <t>UDZIAŁY W PODATKACH STANOWIĄCYCH DOCHÓD BUDŻETU PAŃSTWA</t>
  </si>
  <si>
    <t>Podatek dochodowy  od osób fizycznych</t>
  </si>
  <si>
    <t>Podatek dochodowy  od osób prawnych</t>
  </si>
  <si>
    <t>VI</t>
  </si>
  <si>
    <t>POZOSTAŁE  DOCHODY</t>
  </si>
  <si>
    <t>B</t>
  </si>
  <si>
    <t>SUBWENCJE</t>
  </si>
  <si>
    <t>Część oświatowa</t>
  </si>
  <si>
    <t>Część równoważąca</t>
  </si>
  <si>
    <t>C</t>
  </si>
  <si>
    <t>ŚRODKI ZEWNĘTRZNE, UNIJNE</t>
  </si>
  <si>
    <t xml:space="preserve">           w tym porozumienia:</t>
  </si>
  <si>
    <t>a)</t>
  </si>
  <si>
    <t>z jednostkami samorządu terytorialnego</t>
  </si>
  <si>
    <t>b)</t>
  </si>
  <si>
    <t>z organami administracji rządowej</t>
  </si>
  <si>
    <t>D</t>
  </si>
  <si>
    <t>DOTACJE CELOWE i WPŁYWY NA ZADANIA:</t>
  </si>
  <si>
    <t>Własne</t>
  </si>
  <si>
    <t>Zlecone z zakresu administracji rządowej</t>
  </si>
  <si>
    <t>Realizowane na podstawie porozumień z organami administracji rządowej</t>
  </si>
  <si>
    <t>DOCHODY OGÓŁEM  (A+B+C+D)</t>
  </si>
  <si>
    <t xml:space="preserve">  z tego :    bieżące</t>
  </si>
  <si>
    <t xml:space="preserve">                   majątkowe</t>
  </si>
  <si>
    <t>Zadania własne</t>
  </si>
  <si>
    <t>Zadania zlecone</t>
  </si>
  <si>
    <t>Zadania realizowane na podstawie porozumień z org. administracji rządowej</t>
  </si>
  <si>
    <t>Autor dokumentu: Barbara Hombek</t>
  </si>
  <si>
    <t>Wprowadził do BIP: Agnieszka Sulewska</t>
  </si>
  <si>
    <t>Data wprowadzenia do BIP: 07.09.2009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</si>
</sst>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#,##0.000"/>
    <numFmt numFmtId="167" formatCode="0.0"/>
  </numFmts>
  <fonts count="29">
    <font>
      <sz val="10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 CE"/>
      <family val="1"/>
    </font>
    <font>
      <i/>
      <sz val="7"/>
      <name val="Times New Roman"/>
      <family val="1"/>
    </font>
    <font>
      <b/>
      <sz val="9"/>
      <name val="Times New Roman CE"/>
      <family val="1"/>
    </font>
    <font>
      <b/>
      <sz val="9"/>
      <name val="Arial CE"/>
      <family val="0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164" fontId="1" fillId="0" borderId="0" xfId="0" applyFont="1" applyAlignment="1">
      <alignment horizontal="centerContinuous" wrapText="1"/>
    </xf>
    <xf numFmtId="165" fontId="1" fillId="0" borderId="0" xfId="0" applyNumberFormat="1" applyFont="1" applyBorder="1" applyAlignment="1">
      <alignment horizontal="centerContinuous" wrapText="1"/>
    </xf>
    <xf numFmtId="165" fontId="1" fillId="0" borderId="0" xfId="0" applyNumberFormat="1" applyFont="1" applyAlignment="1">
      <alignment horizontal="centerContinuous" wrapText="1"/>
    </xf>
    <xf numFmtId="165" fontId="2" fillId="0" borderId="0" xfId="0" applyNumberFormat="1" applyFont="1" applyAlignment="1">
      <alignment horizontal="centerContinuous" wrapText="1"/>
    </xf>
    <xf numFmtId="166" fontId="3" fillId="0" borderId="0" xfId="0" applyFont="1" applyAlignment="1">
      <alignment horizontal="centerContinuous" wrapText="1"/>
    </xf>
    <xf numFmtId="167" fontId="2" fillId="0" borderId="0" xfId="0" applyNumberFormat="1" applyFont="1" applyAlignment="1">
      <alignment horizontal="centerContinuous" wrapText="1"/>
    </xf>
    <xf numFmtId="164" fontId="2" fillId="0" borderId="0" xfId="0" applyFont="1" applyAlignment="1">
      <alignment horizontal="centerContinuous" wrapText="1"/>
    </xf>
    <xf numFmtId="166" fontId="5" fillId="0" borderId="0" xfId="0" applyFont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vertical="center"/>
    </xf>
    <xf numFmtId="164" fontId="8" fillId="0" borderId="0" xfId="0" applyFont="1" applyAlignment="1">
      <alignment horizontal="centerContinuous"/>
    </xf>
    <xf numFmtId="165" fontId="8" fillId="0" borderId="0" xfId="0" applyNumberFormat="1" applyFont="1" applyBorder="1" applyAlignment="1">
      <alignment horizontal="centerContinuous"/>
    </xf>
    <xf numFmtId="165" fontId="8" fillId="0" borderId="0" xfId="0" applyNumberFormat="1" applyFont="1" applyAlignment="1">
      <alignment horizontal="centerContinuous"/>
    </xf>
    <xf numFmtId="166" fontId="9" fillId="0" borderId="0" xfId="0" applyFont="1" applyAlignment="1">
      <alignment horizontal="centerContinuous"/>
    </xf>
    <xf numFmtId="167" fontId="8" fillId="0" borderId="0" xfId="0" applyNumberFormat="1" applyFont="1" applyAlignment="1">
      <alignment horizontal="centerContinuous" vertical="top"/>
    </xf>
    <xf numFmtId="164" fontId="8" fillId="0" borderId="0" xfId="0" applyFont="1" applyAlignment="1">
      <alignment horizontal="centerContinuous"/>
    </xf>
    <xf numFmtId="166" fontId="9" fillId="0" borderId="0" xfId="0" applyFont="1" applyBorder="1" applyAlignment="1">
      <alignment horizontal="centerContinuous"/>
    </xf>
    <xf numFmtId="164" fontId="8" fillId="0" borderId="0" xfId="0" applyFont="1" applyBorder="1" applyAlignment="1">
      <alignment horizontal="centerContinuous"/>
    </xf>
    <xf numFmtId="166" fontId="10" fillId="0" borderId="0" xfId="0" applyFont="1" applyBorder="1" applyAlignment="1">
      <alignment horizontal="left"/>
    </xf>
    <xf numFmtId="166" fontId="5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4" fontId="7" fillId="0" borderId="1" xfId="0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Continuous" vertical="center" wrapText="1"/>
    </xf>
    <xf numFmtId="165" fontId="13" fillId="0" borderId="4" xfId="0" applyNumberFormat="1" applyFont="1" applyBorder="1" applyAlignment="1">
      <alignment horizontal="centerContinuous" vertical="center" wrapText="1"/>
    </xf>
    <xf numFmtId="165" fontId="12" fillId="0" borderId="5" xfId="0" applyNumberFormat="1" applyFont="1" applyBorder="1" applyAlignment="1">
      <alignment horizontal="centerContinuous" vertical="center" wrapText="1"/>
    </xf>
    <xf numFmtId="165" fontId="14" fillId="0" borderId="5" xfId="0" applyNumberFormat="1" applyFont="1" applyBorder="1" applyAlignment="1">
      <alignment horizontal="centerContinuous" vertical="center" wrapText="1"/>
    </xf>
    <xf numFmtId="166" fontId="15" fillId="0" borderId="5" xfId="0" applyFont="1" applyBorder="1" applyAlignment="1">
      <alignment horizontal="centerContinuous" vertical="center" wrapText="1"/>
    </xf>
    <xf numFmtId="167" fontId="16" fillId="0" borderId="6" xfId="0" applyNumberFormat="1" applyFont="1" applyBorder="1" applyAlignment="1">
      <alignment horizontal="centerContinuous" vertical="center" wrapText="1"/>
    </xf>
    <xf numFmtId="164" fontId="1" fillId="0" borderId="5" xfId="0" applyFont="1" applyBorder="1" applyAlignment="1">
      <alignment horizontal="centerContinuous" vertical="center" wrapText="1"/>
    </xf>
    <xf numFmtId="166" fontId="17" fillId="0" borderId="6" xfId="0" applyFont="1" applyBorder="1" applyAlignment="1">
      <alignment horizontal="centerContinuous" vertical="center" wrapText="1"/>
    </xf>
    <xf numFmtId="164" fontId="1" fillId="0" borderId="4" xfId="0" applyFont="1" applyBorder="1" applyAlignment="1">
      <alignment horizontal="centerContinuous" vertical="center" wrapText="1"/>
    </xf>
    <xf numFmtId="164" fontId="1" fillId="0" borderId="5" xfId="0" applyFont="1" applyBorder="1" applyAlignment="1">
      <alignment horizontal="centerContinuous" vertical="center" wrapText="1"/>
    </xf>
    <xf numFmtId="166" fontId="18" fillId="0" borderId="6" xfId="0" applyFont="1" applyBorder="1" applyAlignment="1">
      <alignment horizontal="centerContinuous" vertical="center" wrapText="1"/>
    </xf>
    <xf numFmtId="164" fontId="4" fillId="0" borderId="7" xfId="0" applyFont="1" applyBorder="1" applyAlignment="1">
      <alignment horizontal="center" vertical="top"/>
    </xf>
    <xf numFmtId="164" fontId="7" fillId="0" borderId="8" xfId="0" applyFont="1" applyBorder="1" applyAlignment="1">
      <alignment horizontal="center" vertical="top"/>
    </xf>
    <xf numFmtId="165" fontId="19" fillId="0" borderId="9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67" fontId="19" fillId="0" borderId="8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3" fontId="20" fillId="0" borderId="13" xfId="0" applyFont="1" applyBorder="1" applyAlignment="1">
      <alignment horizontal="center" vertical="center"/>
    </xf>
    <xf numFmtId="3" fontId="20" fillId="0" borderId="6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3" fontId="20" fillId="0" borderId="5" xfId="0" applyFont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3" fontId="20" fillId="0" borderId="4" xfId="0" applyFont="1" applyBorder="1" applyAlignment="1">
      <alignment horizontal="center" vertical="center"/>
    </xf>
    <xf numFmtId="3" fontId="20" fillId="0" borderId="6" xfId="0" applyFont="1" applyBorder="1" applyAlignment="1">
      <alignment horizontal="center" vertical="center"/>
    </xf>
    <xf numFmtId="3" fontId="20" fillId="0" borderId="0" xfId="0" applyFont="1" applyBorder="1" applyAlignment="1">
      <alignment horizontal="center" vertical="center"/>
    </xf>
    <xf numFmtId="3" fontId="20" fillId="0" borderId="0" xfId="0" applyFont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4" fillId="0" borderId="6" xfId="0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64" fontId="21" fillId="0" borderId="5" xfId="0" applyNumberFormat="1" applyFont="1" applyBorder="1" applyAlignment="1">
      <alignment vertical="center"/>
    </xf>
    <xf numFmtId="167" fontId="4" fillId="0" borderId="6" xfId="0" applyNumberFormat="1" applyFont="1" applyBorder="1" applyAlignment="1">
      <alignment vertical="center"/>
    </xf>
    <xf numFmtId="164" fontId="21" fillId="0" borderId="6" xfId="0" applyNumberFormat="1" applyFont="1" applyBorder="1" applyAlignment="1">
      <alignment vertical="center"/>
    </xf>
    <xf numFmtId="164" fontId="21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15" xfId="0" applyFont="1" applyBorder="1" applyAlignment="1">
      <alignment horizontal="center" vertical="center"/>
    </xf>
    <xf numFmtId="164" fontId="4" fillId="0" borderId="16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64" fontId="21" fillId="0" borderId="10" xfId="0" applyNumberFormat="1" applyFont="1" applyBorder="1" applyAlignment="1">
      <alignment vertical="center"/>
    </xf>
    <xf numFmtId="167" fontId="4" fillId="0" borderId="16" xfId="0" applyNumberFormat="1" applyFont="1" applyBorder="1" applyAlignment="1">
      <alignment vertical="center"/>
    </xf>
    <xf numFmtId="164" fontId="21" fillId="0" borderId="16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64" fontId="21" fillId="0" borderId="16" xfId="0" applyFont="1" applyBorder="1" applyAlignment="1">
      <alignment vertical="center"/>
    </xf>
    <xf numFmtId="3" fontId="22" fillId="0" borderId="18" xfId="0" applyNumberFormat="1" applyFont="1" applyBorder="1" applyAlignment="1">
      <alignment horizontal="center" vertical="center"/>
    </xf>
    <xf numFmtId="164" fontId="22" fillId="0" borderId="19" xfId="0" applyFont="1" applyBorder="1" applyAlignment="1">
      <alignment vertical="center" wrapText="1"/>
    </xf>
    <xf numFmtId="3" fontId="10" fillId="0" borderId="20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7" fontId="22" fillId="0" borderId="19" xfId="0" applyNumberFormat="1" applyFont="1" applyBorder="1" applyAlignment="1">
      <alignment vertical="center"/>
    </xf>
    <xf numFmtId="3" fontId="24" fillId="0" borderId="21" xfId="0" applyNumberFormat="1" applyFont="1" applyBorder="1" applyAlignment="1">
      <alignment vertical="center" wrapText="1"/>
    </xf>
    <xf numFmtId="164" fontId="23" fillId="0" borderId="19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164" fontId="23" fillId="0" borderId="1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64" fontId="23" fillId="0" borderId="21" xfId="0" applyFont="1" applyBorder="1" applyAlignment="1">
      <alignment vertical="center"/>
    </xf>
    <xf numFmtId="164" fontId="4" fillId="0" borderId="23" xfId="0" applyFont="1" applyBorder="1" applyAlignment="1">
      <alignment horizontal="center" vertical="center"/>
    </xf>
    <xf numFmtId="164" fontId="4" fillId="0" borderId="24" xfId="0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64" fontId="21" fillId="0" borderId="26" xfId="0" applyFont="1" applyBorder="1" applyAlignment="1">
      <alignment vertical="center"/>
    </xf>
    <xf numFmtId="167" fontId="4" fillId="0" borderId="24" xfId="0" applyNumberFormat="1" applyFont="1" applyBorder="1" applyAlignment="1">
      <alignment vertical="center"/>
    </xf>
    <xf numFmtId="164" fontId="21" fillId="0" borderId="24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64" fontId="21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horizontal="center" vertical="center"/>
    </xf>
    <xf numFmtId="164" fontId="21" fillId="0" borderId="24" xfId="0" applyFont="1" applyBorder="1" applyAlignment="1">
      <alignment horizontal="center" vertical="center"/>
    </xf>
    <xf numFmtId="164" fontId="2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164" fontId="10" fillId="0" borderId="22" xfId="0" applyNumberFormat="1" applyFont="1" applyBorder="1" applyAlignment="1">
      <alignment vertical="center"/>
    </xf>
    <xf numFmtId="164" fontId="10" fillId="0" borderId="19" xfId="0" applyFont="1" applyBorder="1" applyAlignment="1">
      <alignment vertical="center" wrapText="1"/>
    </xf>
    <xf numFmtId="3" fontId="22" fillId="0" borderId="7" xfId="0" applyNumberFormat="1" applyFont="1" applyBorder="1" applyAlignment="1">
      <alignment horizontal="center" vertical="center"/>
    </xf>
    <xf numFmtId="164" fontId="22" fillId="0" borderId="8" xfId="0" applyFont="1" applyBorder="1" applyAlignment="1">
      <alignment vertical="center" wrapText="1"/>
    </xf>
    <xf numFmtId="3" fontId="10" fillId="0" borderId="28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164" fontId="25" fillId="0" borderId="11" xfId="0" applyFont="1" applyBorder="1" applyAlignment="1">
      <alignment vertical="center"/>
    </xf>
    <xf numFmtId="167" fontId="22" fillId="0" borderId="8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164" fontId="23" fillId="0" borderId="8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164" fontId="23" fillId="0" borderId="8" xfId="0" applyFont="1" applyBorder="1" applyAlignment="1">
      <alignment vertical="center"/>
    </xf>
    <xf numFmtId="167" fontId="4" fillId="0" borderId="24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22" fillId="0" borderId="20" xfId="0" applyNumberFormat="1" applyFont="1" applyBorder="1" applyAlignment="1">
      <alignment horizontal="center" vertical="center"/>
    </xf>
    <xf numFmtId="164" fontId="22" fillId="0" borderId="19" xfId="0" applyFont="1" applyBorder="1" applyAlignment="1">
      <alignment vertical="center" wrapText="1"/>
    </xf>
    <xf numFmtId="164" fontId="23" fillId="0" borderId="21" xfId="0" applyFont="1" applyBorder="1" applyAlignment="1">
      <alignment vertical="center"/>
    </xf>
    <xf numFmtId="167" fontId="22" fillId="0" borderId="0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164" fontId="4" fillId="0" borderId="29" xfId="0" applyFont="1" applyBorder="1" applyAlignment="1">
      <alignment horizontal="center" vertical="center"/>
    </xf>
    <xf numFmtId="164" fontId="4" fillId="0" borderId="30" xfId="0" applyFont="1" applyBorder="1" applyAlignment="1">
      <alignment vertical="center" wrapText="1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164" fontId="21" fillId="0" borderId="32" xfId="0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164" fontId="21" fillId="0" borderId="30" xfId="0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164" fontId="21" fillId="0" borderId="30" xfId="0" applyFont="1" applyBorder="1" applyAlignment="1">
      <alignment vertical="center"/>
    </xf>
    <xf numFmtId="164" fontId="4" fillId="0" borderId="14" xfId="0" applyFont="1" applyBorder="1" applyAlignment="1">
      <alignment horizontal="center" vertical="center"/>
    </xf>
    <xf numFmtId="164" fontId="4" fillId="0" borderId="6" xfId="0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64" fontId="21" fillId="0" borderId="5" xfId="0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164" fontId="21" fillId="0" borderId="6" xfId="0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vertical="center" wrapText="1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164" fontId="21" fillId="0" borderId="36" xfId="0" applyFont="1" applyBorder="1" applyAlignment="1">
      <alignment vertical="center"/>
    </xf>
    <xf numFmtId="167" fontId="4" fillId="0" borderId="2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164" fontId="21" fillId="0" borderId="2" xfId="0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164" fontId="21" fillId="0" borderId="2" xfId="0" applyFont="1" applyBorder="1" applyAlignment="1">
      <alignment vertical="center"/>
    </xf>
    <xf numFmtId="164" fontId="22" fillId="0" borderId="18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167" fontId="23" fillId="0" borderId="19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3" fillId="0" borderId="18" xfId="0" applyFont="1" applyBorder="1" applyAlignment="1">
      <alignment horizontal="center" vertical="center"/>
    </xf>
    <xf numFmtId="164" fontId="23" fillId="0" borderId="19" xfId="0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164" fontId="23" fillId="0" borderId="38" xfId="0" applyFont="1" applyBorder="1" applyAlignment="1">
      <alignment vertical="center"/>
    </xf>
    <xf numFmtId="167" fontId="23" fillId="0" borderId="39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164" fontId="23" fillId="0" borderId="39" xfId="0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4" fontId="23" fillId="0" borderId="39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64" fontId="21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3" fontId="22" fillId="0" borderId="18" xfId="0" applyFont="1" applyBorder="1" applyAlignment="1">
      <alignment horizontal="center" vertical="center"/>
    </xf>
    <xf numFmtId="164" fontId="22" fillId="0" borderId="41" xfId="0" applyFont="1" applyBorder="1" applyAlignment="1">
      <alignment vertical="center" wrapText="1"/>
    </xf>
    <xf numFmtId="4" fontId="10" fillId="0" borderId="21" xfId="0" applyNumberFormat="1" applyFont="1" applyBorder="1" applyAlignment="1">
      <alignment vertical="center"/>
    </xf>
    <xf numFmtId="167" fontId="22" fillId="0" borderId="19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167" fontId="22" fillId="0" borderId="41" xfId="0" applyNumberFormat="1" applyFont="1" applyBorder="1" applyAlignment="1">
      <alignment vertical="center"/>
    </xf>
    <xf numFmtId="164" fontId="22" fillId="0" borderId="19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164" fontId="21" fillId="0" borderId="3" xfId="0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4" fontId="7" fillId="0" borderId="42" xfId="0" applyFont="1" applyBorder="1" applyAlignment="1">
      <alignment horizontal="left" vertical="center" wrapText="1"/>
    </xf>
    <xf numFmtId="3" fontId="4" fillId="0" borderId="35" xfId="0" applyNumberFormat="1" applyFont="1" applyBorder="1" applyAlignment="1">
      <alignment vertical="center"/>
    </xf>
    <xf numFmtId="4" fontId="4" fillId="0" borderId="36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167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164" fontId="21" fillId="0" borderId="2" xfId="0" applyNumberFormat="1" applyFont="1" applyBorder="1" applyAlignment="1">
      <alignment vertical="center"/>
    </xf>
    <xf numFmtId="164" fontId="4" fillId="0" borderId="44" xfId="0" applyFont="1" applyBorder="1" applyAlignment="1">
      <alignment horizontal="center" vertical="center"/>
    </xf>
    <xf numFmtId="164" fontId="7" fillId="0" borderId="45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167" fontId="4" fillId="0" borderId="39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164" fontId="21" fillId="0" borderId="3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164" fontId="23" fillId="0" borderId="36" xfId="0" applyFont="1" applyBorder="1" applyAlignment="1">
      <alignment horizontal="right" vertical="center"/>
    </xf>
    <xf numFmtId="167" fontId="22" fillId="0" borderId="2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right" vertical="center"/>
    </xf>
    <xf numFmtId="164" fontId="23" fillId="0" borderId="2" xfId="0" applyFont="1" applyBorder="1" applyAlignment="1">
      <alignment horizontal="right" vertical="center"/>
    </xf>
    <xf numFmtId="164" fontId="15" fillId="0" borderId="2" xfId="0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/>
    </xf>
    <xf numFmtId="164" fontId="23" fillId="0" borderId="21" xfId="0" applyFont="1" applyBorder="1" applyAlignment="1">
      <alignment horizontal="right" vertical="center"/>
    </xf>
    <xf numFmtId="167" fontId="22" fillId="0" borderId="19" xfId="0" applyNumberFormat="1" applyFont="1" applyBorder="1" applyAlignment="1">
      <alignment horizontal="center" vertical="center"/>
    </xf>
    <xf numFmtId="164" fontId="23" fillId="0" borderId="19" xfId="0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164" fontId="15" fillId="0" borderId="19" xfId="0" applyFont="1" applyBorder="1" applyAlignment="1">
      <alignment vertical="center"/>
    </xf>
    <xf numFmtId="3" fontId="10" fillId="0" borderId="46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164" fontId="23" fillId="0" borderId="38" xfId="0" applyFont="1" applyBorder="1" applyAlignment="1">
      <alignment horizontal="right" vertical="center"/>
    </xf>
    <xf numFmtId="167" fontId="22" fillId="0" borderId="39" xfId="0" applyNumberFormat="1" applyFont="1" applyBorder="1" applyAlignment="1">
      <alignment horizontal="center" vertical="center"/>
    </xf>
    <xf numFmtId="3" fontId="10" fillId="0" borderId="40" xfId="0" applyNumberFormat="1" applyFont="1" applyBorder="1" applyAlignment="1">
      <alignment horizontal="right" vertical="center"/>
    </xf>
    <xf numFmtId="164" fontId="23" fillId="0" borderId="39" xfId="0" applyFont="1" applyBorder="1" applyAlignment="1">
      <alignment horizontal="right" vertical="center"/>
    </xf>
    <xf numFmtId="164" fontId="15" fillId="0" borderId="39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3" fontId="25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166" fontId="23" fillId="0" borderId="0" xfId="0" applyFont="1" applyAlignment="1">
      <alignment/>
    </xf>
    <xf numFmtId="0" fontId="9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1" fontId="28" fillId="0" borderId="0" xfId="0" applyNumberFormat="1" applyFont="1" applyBorder="1" applyAlignment="1">
      <alignment/>
    </xf>
    <xf numFmtId="166" fontId="9" fillId="0" borderId="0" xfId="0" applyFont="1" applyAlignment="1">
      <alignment/>
    </xf>
    <xf numFmtId="167" fontId="8" fillId="0" borderId="0" xfId="0" applyNumberFormat="1" applyFont="1" applyAlignment="1">
      <alignment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22" fillId="0" borderId="0" xfId="0" applyFont="1" applyAlignment="1">
      <alignment/>
    </xf>
    <xf numFmtId="0" fontId="26" fillId="0" borderId="2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4" fillId="0" borderId="14" xfId="0" applyFont="1" applyBorder="1" applyAlignment="1">
      <alignment horizontal="center" vertical="center" wrapText="1"/>
    </xf>
    <xf numFmtId="164" fontId="4" fillId="0" borderId="47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1" fontId="2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34">
      <selection activeCell="A53" sqref="A53:A55"/>
    </sheetView>
  </sheetViews>
  <sheetFormatPr defaultColWidth="9.00390625" defaultRowHeight="12.75"/>
  <cols>
    <col min="1" max="1" width="2.625" style="23" customWidth="1"/>
    <col min="2" max="2" width="26.75390625" style="23" customWidth="1"/>
    <col min="3" max="3" width="10.00390625" style="246" customWidth="1"/>
    <col min="4" max="4" width="9.75390625" style="246" customWidth="1"/>
    <col min="5" max="5" width="11.75390625" style="247" customWidth="1"/>
    <col min="6" max="6" width="9.375" style="247" customWidth="1"/>
    <col min="7" max="7" width="4.375" style="244" customWidth="1"/>
    <col min="8" max="8" width="4.75390625" style="245" customWidth="1"/>
    <col min="9" max="9" width="9.25390625" style="23" customWidth="1"/>
    <col min="10" max="10" width="11.375" style="23" customWidth="1"/>
    <col min="11" max="11" width="9.625" style="23" customWidth="1"/>
    <col min="12" max="12" width="4.375" style="244" customWidth="1"/>
    <col min="13" max="13" width="9.375" style="23" customWidth="1"/>
    <col min="14" max="14" width="9.25390625" style="23" customWidth="1"/>
    <col min="15" max="15" width="8.625" style="23" customWidth="1"/>
    <col min="16" max="16" width="4.25390625" style="244" customWidth="1"/>
    <col min="17" max="17" width="10.00390625" style="22" customWidth="1"/>
    <col min="18" max="16384" width="10.00390625" style="23" customWidth="1"/>
  </cols>
  <sheetData>
    <row r="1" spans="1:17" s="10" customFormat="1" ht="16.5" customHeight="1">
      <c r="A1" s="1"/>
      <c r="B1" s="1"/>
      <c r="C1" s="2"/>
      <c r="D1" s="2"/>
      <c r="E1" s="3"/>
      <c r="F1" s="4"/>
      <c r="G1" s="5"/>
      <c r="H1" s="6"/>
      <c r="I1" s="1"/>
      <c r="J1" s="1"/>
      <c r="K1" s="7"/>
      <c r="L1" s="5"/>
      <c r="M1" s="1"/>
      <c r="N1" s="253" t="s">
        <v>0</v>
      </c>
      <c r="O1" s="254"/>
      <c r="P1" s="8"/>
      <c r="Q1" s="9"/>
    </row>
    <row r="2" spans="1:17" s="10" customFormat="1" ht="32.25" customHeight="1">
      <c r="A2" s="255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8"/>
      <c r="Q2" s="9"/>
    </row>
    <row r="3" spans="1:16" ht="18.75" customHeight="1" thickBot="1">
      <c r="A3" s="11"/>
      <c r="B3" s="12"/>
      <c r="C3" s="13"/>
      <c r="D3" s="13"/>
      <c r="E3" s="14"/>
      <c r="F3" s="14"/>
      <c r="G3" s="15"/>
      <c r="H3" s="16"/>
      <c r="I3" s="17"/>
      <c r="J3" s="17"/>
      <c r="K3" s="17"/>
      <c r="L3" s="18"/>
      <c r="M3" s="19"/>
      <c r="N3" s="19"/>
      <c r="O3" s="20" t="s">
        <v>2</v>
      </c>
      <c r="P3" s="21"/>
    </row>
    <row r="4" spans="1:16" s="22" customFormat="1" ht="22.5" customHeight="1" thickBot="1" thickTop="1">
      <c r="A4" s="24"/>
      <c r="B4" s="25"/>
      <c r="C4" s="26" t="s">
        <v>3</v>
      </c>
      <c r="D4" s="27"/>
      <c r="E4" s="28"/>
      <c r="F4" s="29"/>
      <c r="G4" s="30"/>
      <c r="H4" s="31"/>
      <c r="I4" s="32" t="s">
        <v>4</v>
      </c>
      <c r="J4" s="32"/>
      <c r="K4" s="32"/>
      <c r="L4" s="33"/>
      <c r="M4" s="34" t="s">
        <v>5</v>
      </c>
      <c r="N4" s="32"/>
      <c r="O4" s="35"/>
      <c r="P4" s="36"/>
    </row>
    <row r="5" spans="1:16" s="22" customFormat="1" ht="26.25" customHeight="1" thickBot="1" thickTop="1">
      <c r="A5" s="37" t="s">
        <v>6</v>
      </c>
      <c r="B5" s="38" t="s">
        <v>7</v>
      </c>
      <c r="C5" s="39" t="s">
        <v>8</v>
      </c>
      <c r="D5" s="40" t="s">
        <v>9</v>
      </c>
      <c r="E5" s="41" t="s">
        <v>10</v>
      </c>
      <c r="F5" s="42" t="s">
        <v>11</v>
      </c>
      <c r="G5" s="43" t="s">
        <v>12</v>
      </c>
      <c r="H5" s="44" t="s">
        <v>13</v>
      </c>
      <c r="I5" s="41" t="s">
        <v>8</v>
      </c>
      <c r="J5" s="41" t="s">
        <v>10</v>
      </c>
      <c r="K5" s="42" t="s">
        <v>14</v>
      </c>
      <c r="L5" s="45" t="s">
        <v>15</v>
      </c>
      <c r="M5" s="46" t="s">
        <v>8</v>
      </c>
      <c r="N5" s="41" t="s">
        <v>10</v>
      </c>
      <c r="O5" s="42" t="s">
        <v>16</v>
      </c>
      <c r="P5" s="47" t="s">
        <v>17</v>
      </c>
    </row>
    <row r="6" spans="1:17" s="58" customFormat="1" ht="7.5" customHeight="1" thickBot="1" thickTop="1">
      <c r="A6" s="48">
        <v>1</v>
      </c>
      <c r="B6" s="49">
        <v>2</v>
      </c>
      <c r="C6" s="50">
        <v>3</v>
      </c>
      <c r="D6" s="51">
        <v>4</v>
      </c>
      <c r="E6" s="52">
        <v>5</v>
      </c>
      <c r="F6" s="52">
        <v>6</v>
      </c>
      <c r="G6" s="53">
        <v>7</v>
      </c>
      <c r="H6" s="54">
        <v>8</v>
      </c>
      <c r="I6" s="53">
        <v>9</v>
      </c>
      <c r="J6" s="53">
        <v>10</v>
      </c>
      <c r="K6" s="53">
        <v>11</v>
      </c>
      <c r="L6" s="49">
        <v>12</v>
      </c>
      <c r="M6" s="55">
        <v>13</v>
      </c>
      <c r="N6" s="53">
        <v>14</v>
      </c>
      <c r="O6" s="53">
        <v>15</v>
      </c>
      <c r="P6" s="56">
        <v>16</v>
      </c>
      <c r="Q6" s="57"/>
    </row>
    <row r="7" spans="1:17" s="69" customFormat="1" ht="21" customHeight="1" thickBot="1" thickTop="1">
      <c r="A7" s="59" t="s">
        <v>18</v>
      </c>
      <c r="B7" s="60" t="s">
        <v>19</v>
      </c>
      <c r="C7" s="61">
        <f>C8+C14+C20+C25+C31+C34</f>
        <v>201393311</v>
      </c>
      <c r="D7" s="62">
        <f>E7-C7</f>
        <v>1067295</v>
      </c>
      <c r="E7" s="63">
        <f aca="true" t="shared" si="0" ref="E7:F37">J7+N7</f>
        <v>202460606</v>
      </c>
      <c r="F7" s="63">
        <f t="shared" si="0"/>
        <v>91402560</v>
      </c>
      <c r="G7" s="64">
        <f aca="true" t="shared" si="1" ref="G7:G47">F7/E7*100</f>
        <v>45.14584926215227</v>
      </c>
      <c r="H7" s="65">
        <f>F7/F46*100</f>
        <v>52.36318308845341</v>
      </c>
      <c r="I7" s="61">
        <f>I8+I14+I20+I25+I31+I34</f>
        <v>173510562</v>
      </c>
      <c r="J7" s="62">
        <f>J8+J14+J20+J25+J31+J34</f>
        <v>174404005</v>
      </c>
      <c r="K7" s="62">
        <f>K8+K14+K20+K25+K31+K34</f>
        <v>78960754</v>
      </c>
      <c r="L7" s="66">
        <f aca="true" t="shared" si="2" ref="L7:L35">K7/J7*100</f>
        <v>45.2746219904755</v>
      </c>
      <c r="M7" s="62">
        <f>M31+M34</f>
        <v>27882749</v>
      </c>
      <c r="N7" s="62">
        <f>N31+N34</f>
        <v>28056601</v>
      </c>
      <c r="O7" s="62">
        <f>O31+O34</f>
        <v>12441806</v>
      </c>
      <c r="P7" s="67">
        <f>O7/N7*100</f>
        <v>44.345378829032065</v>
      </c>
      <c r="Q7" s="68"/>
    </row>
    <row r="8" spans="1:16" s="68" customFormat="1" ht="25.5" customHeight="1" thickTop="1">
      <c r="A8" s="70" t="s">
        <v>20</v>
      </c>
      <c r="B8" s="71" t="s">
        <v>21</v>
      </c>
      <c r="C8" s="72">
        <f aca="true" t="shared" si="3" ref="C8:C45">I8+M8</f>
        <v>31134898</v>
      </c>
      <c r="D8" s="73"/>
      <c r="E8" s="74">
        <f t="shared" si="0"/>
        <v>31134898</v>
      </c>
      <c r="F8" s="74">
        <f t="shared" si="0"/>
        <v>17672319</v>
      </c>
      <c r="G8" s="75">
        <f t="shared" si="1"/>
        <v>56.76048464973291</v>
      </c>
      <c r="H8" s="76">
        <f>F8/F46*100</f>
        <v>10.124211787881586</v>
      </c>
      <c r="I8" s="74">
        <f>SUM(I9:I13)</f>
        <v>31134898</v>
      </c>
      <c r="J8" s="74">
        <f>SUM(J9:J13)</f>
        <v>31134898</v>
      </c>
      <c r="K8" s="74">
        <f>SUM(K9:K13)</f>
        <v>17672319</v>
      </c>
      <c r="L8" s="77">
        <f t="shared" si="2"/>
        <v>56.76048464973291</v>
      </c>
      <c r="M8" s="78"/>
      <c r="N8" s="74"/>
      <c r="O8" s="74"/>
      <c r="P8" s="79"/>
    </row>
    <row r="9" spans="1:17" s="92" customFormat="1" ht="14.25" customHeight="1">
      <c r="A9" s="80">
        <v>1</v>
      </c>
      <c r="B9" s="81" t="s">
        <v>22</v>
      </c>
      <c r="C9" s="82">
        <f t="shared" si="3"/>
        <v>28959207</v>
      </c>
      <c r="D9" s="83"/>
      <c r="E9" s="84">
        <f t="shared" si="0"/>
        <v>28959207</v>
      </c>
      <c r="F9" s="84">
        <f t="shared" si="0"/>
        <v>16538523</v>
      </c>
      <c r="G9" s="85">
        <f>F9/E9*100</f>
        <v>57.109723342907834</v>
      </c>
      <c r="H9" s="86"/>
      <c r="I9" s="82">
        <v>28959207</v>
      </c>
      <c r="J9" s="87">
        <v>28959207</v>
      </c>
      <c r="K9" s="87">
        <v>16538523</v>
      </c>
      <c r="L9" s="88">
        <f>K9/J9*100</f>
        <v>57.109723342907834</v>
      </c>
      <c r="M9" s="89"/>
      <c r="N9" s="84"/>
      <c r="O9" s="84"/>
      <c r="P9" s="90"/>
      <c r="Q9" s="91"/>
    </row>
    <row r="10" spans="1:17" s="92" customFormat="1" ht="12" customHeight="1">
      <c r="A10" s="80">
        <v>2</v>
      </c>
      <c r="B10" s="81" t="s">
        <v>23</v>
      </c>
      <c r="C10" s="82">
        <f t="shared" si="3"/>
        <v>36376</v>
      </c>
      <c r="D10" s="83"/>
      <c r="E10" s="84">
        <f t="shared" si="0"/>
        <v>36376</v>
      </c>
      <c r="F10" s="84">
        <f t="shared" si="0"/>
        <v>22989</v>
      </c>
      <c r="G10" s="93">
        <f>F10/E10*100</f>
        <v>63.19826259071915</v>
      </c>
      <c r="H10" s="86"/>
      <c r="I10" s="82">
        <v>36376</v>
      </c>
      <c r="J10" s="87">
        <v>36376</v>
      </c>
      <c r="K10" s="87">
        <v>22989</v>
      </c>
      <c r="L10" s="88">
        <f>K10/J10*100</f>
        <v>63.19826259071915</v>
      </c>
      <c r="M10" s="89"/>
      <c r="N10" s="84"/>
      <c r="O10" s="84"/>
      <c r="P10" s="90"/>
      <c r="Q10" s="91"/>
    </row>
    <row r="11" spans="1:17" s="92" customFormat="1" ht="12.75" customHeight="1">
      <c r="A11" s="80">
        <v>3</v>
      </c>
      <c r="B11" s="81" t="s">
        <v>24</v>
      </c>
      <c r="C11" s="82">
        <f t="shared" si="3"/>
        <v>44865</v>
      </c>
      <c r="D11" s="83"/>
      <c r="E11" s="84">
        <f t="shared" si="0"/>
        <v>44865</v>
      </c>
      <c r="F11" s="84">
        <f t="shared" si="0"/>
        <v>23867</v>
      </c>
      <c r="G11" s="93">
        <f t="shared" si="1"/>
        <v>53.1973698874401</v>
      </c>
      <c r="H11" s="86"/>
      <c r="I11" s="82">
        <v>44865</v>
      </c>
      <c r="J11" s="87">
        <v>44865</v>
      </c>
      <c r="K11" s="87">
        <v>23867</v>
      </c>
      <c r="L11" s="88">
        <f t="shared" si="2"/>
        <v>53.1973698874401</v>
      </c>
      <c r="M11" s="89"/>
      <c r="N11" s="84"/>
      <c r="O11" s="84"/>
      <c r="P11" s="90"/>
      <c r="Q11" s="91"/>
    </row>
    <row r="12" spans="1:17" s="92" customFormat="1" ht="11.25" customHeight="1">
      <c r="A12" s="80">
        <v>4</v>
      </c>
      <c r="B12" s="81" t="s">
        <v>25</v>
      </c>
      <c r="C12" s="82">
        <f t="shared" si="3"/>
        <v>1494450</v>
      </c>
      <c r="D12" s="83"/>
      <c r="E12" s="84">
        <f t="shared" si="0"/>
        <v>1494450</v>
      </c>
      <c r="F12" s="84">
        <f t="shared" si="0"/>
        <v>807038</v>
      </c>
      <c r="G12" s="93">
        <f t="shared" si="1"/>
        <v>54.00234199872863</v>
      </c>
      <c r="H12" s="86"/>
      <c r="I12" s="82">
        <v>1494450</v>
      </c>
      <c r="J12" s="87">
        <v>1494450</v>
      </c>
      <c r="K12" s="87">
        <v>807038</v>
      </c>
      <c r="L12" s="88">
        <f t="shared" si="2"/>
        <v>54.00234199872863</v>
      </c>
      <c r="M12" s="89"/>
      <c r="N12" s="84"/>
      <c r="O12" s="84"/>
      <c r="P12" s="90"/>
      <c r="Q12" s="91"/>
    </row>
    <row r="13" spans="1:17" s="92" customFormat="1" ht="12.75" customHeight="1">
      <c r="A13" s="80">
        <v>5</v>
      </c>
      <c r="B13" s="81" t="s">
        <v>26</v>
      </c>
      <c r="C13" s="82">
        <f t="shared" si="3"/>
        <v>600000</v>
      </c>
      <c r="D13" s="83"/>
      <c r="E13" s="84">
        <f t="shared" si="0"/>
        <v>600000</v>
      </c>
      <c r="F13" s="84">
        <f t="shared" si="0"/>
        <v>279902</v>
      </c>
      <c r="G13" s="93">
        <f t="shared" si="1"/>
        <v>46.650333333333336</v>
      </c>
      <c r="H13" s="86"/>
      <c r="I13" s="82">
        <v>600000</v>
      </c>
      <c r="J13" s="87">
        <v>600000</v>
      </c>
      <c r="K13" s="87">
        <v>279902</v>
      </c>
      <c r="L13" s="88">
        <f t="shared" si="2"/>
        <v>46.650333333333336</v>
      </c>
      <c r="M13" s="89"/>
      <c r="N13" s="84"/>
      <c r="O13" s="84"/>
      <c r="P13" s="90"/>
      <c r="Q13" s="91"/>
    </row>
    <row r="14" spans="1:17" s="106" customFormat="1" ht="24" customHeight="1">
      <c r="A14" s="94" t="s">
        <v>27</v>
      </c>
      <c r="B14" s="95" t="s">
        <v>28</v>
      </c>
      <c r="C14" s="96">
        <f t="shared" si="3"/>
        <v>10308291</v>
      </c>
      <c r="D14" s="97"/>
      <c r="E14" s="98">
        <f t="shared" si="0"/>
        <v>10308291</v>
      </c>
      <c r="F14" s="98">
        <f t="shared" si="0"/>
        <v>5842421</v>
      </c>
      <c r="G14" s="99">
        <f t="shared" si="1"/>
        <v>56.67691181787553</v>
      </c>
      <c r="H14" s="100">
        <v>3.4</v>
      </c>
      <c r="I14" s="98">
        <f>SUM(I15:I19)</f>
        <v>10308291</v>
      </c>
      <c r="J14" s="98">
        <f>SUM(J15:J19)</f>
        <v>10308291</v>
      </c>
      <c r="K14" s="98">
        <f>SUM(K15:K19)</f>
        <v>5842421</v>
      </c>
      <c r="L14" s="101">
        <f t="shared" si="2"/>
        <v>56.67691181787553</v>
      </c>
      <c r="M14" s="102"/>
      <c r="N14" s="103"/>
      <c r="O14" s="103"/>
      <c r="P14" s="104"/>
      <c r="Q14" s="105"/>
    </row>
    <row r="15" spans="1:17" s="92" customFormat="1" ht="12.75" customHeight="1">
      <c r="A15" s="80">
        <v>1</v>
      </c>
      <c r="B15" s="81" t="s">
        <v>22</v>
      </c>
      <c r="C15" s="107">
        <f t="shared" si="3"/>
        <v>8668999</v>
      </c>
      <c r="D15" s="108"/>
      <c r="E15" s="109">
        <f t="shared" si="0"/>
        <v>8668999</v>
      </c>
      <c r="F15" s="109">
        <f t="shared" si="0"/>
        <v>5015025</v>
      </c>
      <c r="G15" s="93">
        <f t="shared" si="1"/>
        <v>57.8501047237403</v>
      </c>
      <c r="H15" s="86"/>
      <c r="I15" s="82">
        <v>8668999</v>
      </c>
      <c r="J15" s="84">
        <v>8668999</v>
      </c>
      <c r="K15" s="84">
        <v>5015025</v>
      </c>
      <c r="L15" s="88">
        <f t="shared" si="2"/>
        <v>57.8501047237403</v>
      </c>
      <c r="M15" s="89"/>
      <c r="N15" s="84"/>
      <c r="O15" s="84"/>
      <c r="P15" s="90"/>
      <c r="Q15" s="91"/>
    </row>
    <row r="16" spans="1:17" s="92" customFormat="1" ht="14.25" customHeight="1">
      <c r="A16" s="80">
        <v>2</v>
      </c>
      <c r="B16" s="81" t="s">
        <v>23</v>
      </c>
      <c r="C16" s="107">
        <f t="shared" si="3"/>
        <v>689930</v>
      </c>
      <c r="D16" s="108"/>
      <c r="E16" s="109">
        <f t="shared" si="0"/>
        <v>689930</v>
      </c>
      <c r="F16" s="109">
        <f t="shared" si="0"/>
        <v>394430</v>
      </c>
      <c r="G16" s="93">
        <f t="shared" si="1"/>
        <v>57.16956792718102</v>
      </c>
      <c r="H16" s="86"/>
      <c r="I16" s="82">
        <v>689930</v>
      </c>
      <c r="J16" s="84">
        <v>689930</v>
      </c>
      <c r="K16" s="84">
        <v>394430</v>
      </c>
      <c r="L16" s="88">
        <f t="shared" si="2"/>
        <v>57.16956792718102</v>
      </c>
      <c r="M16" s="89"/>
      <c r="N16" s="84"/>
      <c r="O16" s="84"/>
      <c r="P16" s="90"/>
      <c r="Q16" s="91"/>
    </row>
    <row r="17" spans="1:17" s="92" customFormat="1" ht="12.75" customHeight="1">
      <c r="A17" s="80">
        <v>3</v>
      </c>
      <c r="B17" s="81" t="s">
        <v>24</v>
      </c>
      <c r="C17" s="107">
        <f t="shared" si="3"/>
        <v>262</v>
      </c>
      <c r="D17" s="108"/>
      <c r="E17" s="109">
        <f t="shared" si="0"/>
        <v>262</v>
      </c>
      <c r="F17" s="109">
        <f t="shared" si="0"/>
        <v>161</v>
      </c>
      <c r="G17" s="93">
        <f t="shared" si="1"/>
        <v>61.45038167938931</v>
      </c>
      <c r="H17" s="86"/>
      <c r="I17" s="82">
        <v>262</v>
      </c>
      <c r="J17" s="84">
        <v>262</v>
      </c>
      <c r="K17" s="84">
        <v>161</v>
      </c>
      <c r="L17" s="88">
        <f t="shared" si="2"/>
        <v>61.45038167938931</v>
      </c>
      <c r="M17" s="89"/>
      <c r="N17" s="84"/>
      <c r="O17" s="84"/>
      <c r="P17" s="90"/>
      <c r="Q17" s="91"/>
    </row>
    <row r="18" spans="1:17" s="92" customFormat="1" ht="12.75" customHeight="1">
      <c r="A18" s="80">
        <v>4</v>
      </c>
      <c r="B18" s="81" t="s">
        <v>25</v>
      </c>
      <c r="C18" s="107">
        <f t="shared" si="3"/>
        <v>749100</v>
      </c>
      <c r="D18" s="108"/>
      <c r="E18" s="109">
        <f t="shared" si="0"/>
        <v>749100</v>
      </c>
      <c r="F18" s="109">
        <f t="shared" si="0"/>
        <v>367672</v>
      </c>
      <c r="G18" s="93">
        <f t="shared" si="1"/>
        <v>49.081831531170735</v>
      </c>
      <c r="H18" s="86"/>
      <c r="I18" s="82">
        <v>749100</v>
      </c>
      <c r="J18" s="84">
        <v>749100</v>
      </c>
      <c r="K18" s="84">
        <v>367672</v>
      </c>
      <c r="L18" s="88">
        <f t="shared" si="2"/>
        <v>49.081831531170735</v>
      </c>
      <c r="M18" s="89"/>
      <c r="N18" s="84"/>
      <c r="O18" s="84"/>
      <c r="P18" s="90"/>
      <c r="Q18" s="91"/>
    </row>
    <row r="19" spans="1:17" s="92" customFormat="1" ht="9" customHeight="1">
      <c r="A19" s="80">
        <v>5</v>
      </c>
      <c r="B19" s="81" t="s">
        <v>26</v>
      </c>
      <c r="C19" s="107">
        <f t="shared" si="3"/>
        <v>200000</v>
      </c>
      <c r="D19" s="108"/>
      <c r="E19" s="109">
        <f t="shared" si="0"/>
        <v>200000</v>
      </c>
      <c r="F19" s="109">
        <f t="shared" si="0"/>
        <v>65133</v>
      </c>
      <c r="G19" s="93">
        <f t="shared" si="1"/>
        <v>32.5665</v>
      </c>
      <c r="H19" s="86"/>
      <c r="I19" s="82">
        <v>200000</v>
      </c>
      <c r="J19" s="84">
        <v>200000</v>
      </c>
      <c r="K19" s="84">
        <v>65133</v>
      </c>
      <c r="L19" s="88">
        <f t="shared" si="2"/>
        <v>32.5665</v>
      </c>
      <c r="M19" s="89"/>
      <c r="N19" s="84"/>
      <c r="O19" s="84"/>
      <c r="P19" s="90"/>
      <c r="Q19" s="91"/>
    </row>
    <row r="20" spans="1:16" s="105" customFormat="1" ht="24" customHeight="1">
      <c r="A20" s="110" t="s">
        <v>29</v>
      </c>
      <c r="B20" s="95" t="s">
        <v>30</v>
      </c>
      <c r="C20" s="96">
        <f t="shared" si="3"/>
        <v>7710000</v>
      </c>
      <c r="D20" s="97"/>
      <c r="E20" s="98">
        <f t="shared" si="0"/>
        <v>7710000</v>
      </c>
      <c r="F20" s="98">
        <f t="shared" si="0"/>
        <v>3149047</v>
      </c>
      <c r="G20" s="99">
        <f t="shared" si="1"/>
        <v>40.843670557717246</v>
      </c>
      <c r="H20" s="100">
        <f>F20/F46*100</f>
        <v>1.804042738137148</v>
      </c>
      <c r="I20" s="98">
        <f>SUM(I21:I24)</f>
        <v>7710000</v>
      </c>
      <c r="J20" s="98">
        <f>SUM(J21:J24)</f>
        <v>7710000</v>
      </c>
      <c r="K20" s="98">
        <f>SUM(K21:K24)</f>
        <v>3149047</v>
      </c>
      <c r="L20" s="101">
        <f t="shared" si="2"/>
        <v>40.843670557717246</v>
      </c>
      <c r="M20" s="102"/>
      <c r="N20" s="103"/>
      <c r="O20" s="103"/>
      <c r="P20" s="111"/>
    </row>
    <row r="21" spans="1:17" s="92" customFormat="1" ht="13.5" customHeight="1">
      <c r="A21" s="80">
        <v>1</v>
      </c>
      <c r="B21" s="81" t="s">
        <v>31</v>
      </c>
      <c r="C21" s="107">
        <f t="shared" si="3"/>
        <v>460000</v>
      </c>
      <c r="D21" s="108"/>
      <c r="E21" s="109">
        <f>J21+N21</f>
        <v>460000</v>
      </c>
      <c r="F21" s="109">
        <f t="shared" si="0"/>
        <v>198100</v>
      </c>
      <c r="G21" s="93">
        <f t="shared" si="1"/>
        <v>43.06521739130435</v>
      </c>
      <c r="H21" s="86"/>
      <c r="I21" s="82">
        <v>460000</v>
      </c>
      <c r="J21" s="84">
        <v>460000</v>
      </c>
      <c r="K21" s="84">
        <v>198100</v>
      </c>
      <c r="L21" s="88">
        <f t="shared" si="2"/>
        <v>43.06521739130435</v>
      </c>
      <c r="M21" s="89"/>
      <c r="N21" s="84"/>
      <c r="O21" s="84"/>
      <c r="P21" s="90"/>
      <c r="Q21" s="91"/>
    </row>
    <row r="22" spans="1:16" s="91" customFormat="1" ht="13.5" customHeight="1">
      <c r="A22" s="80">
        <v>2</v>
      </c>
      <c r="B22" s="81" t="s">
        <v>32</v>
      </c>
      <c r="C22" s="107">
        <f t="shared" si="3"/>
        <v>450000</v>
      </c>
      <c r="D22" s="108"/>
      <c r="E22" s="109">
        <f>J22+N22</f>
        <v>450000</v>
      </c>
      <c r="F22" s="109">
        <f t="shared" si="0"/>
        <v>560978</v>
      </c>
      <c r="G22" s="112">
        <f t="shared" si="1"/>
        <v>124.66177777777779</v>
      </c>
      <c r="H22" s="86"/>
      <c r="I22" s="82">
        <v>450000</v>
      </c>
      <c r="J22" s="84">
        <v>450000</v>
      </c>
      <c r="K22" s="84">
        <v>560978</v>
      </c>
      <c r="L22" s="88">
        <f t="shared" si="2"/>
        <v>124.66177777777779</v>
      </c>
      <c r="M22" s="89"/>
      <c r="N22" s="84"/>
      <c r="O22" s="84"/>
      <c r="P22" s="90"/>
    </row>
    <row r="23" spans="1:17" s="92" customFormat="1" ht="21" customHeight="1">
      <c r="A23" s="80">
        <v>3</v>
      </c>
      <c r="B23" s="81" t="s">
        <v>33</v>
      </c>
      <c r="C23" s="107">
        <f t="shared" si="3"/>
        <v>400000</v>
      </c>
      <c r="D23" s="108"/>
      <c r="E23" s="109">
        <f>J23+N23</f>
        <v>400000</v>
      </c>
      <c r="F23" s="109">
        <f t="shared" si="0"/>
        <v>153763</v>
      </c>
      <c r="G23" s="112">
        <f t="shared" si="1"/>
        <v>38.44075</v>
      </c>
      <c r="H23" s="86"/>
      <c r="I23" s="82">
        <v>400000</v>
      </c>
      <c r="J23" s="84">
        <v>400000</v>
      </c>
      <c r="K23" s="84">
        <v>153763</v>
      </c>
      <c r="L23" s="88">
        <f t="shared" si="2"/>
        <v>38.44075</v>
      </c>
      <c r="M23" s="89"/>
      <c r="N23" s="84"/>
      <c r="O23" s="84"/>
      <c r="P23" s="90"/>
      <c r="Q23" s="91"/>
    </row>
    <row r="24" spans="1:17" s="92" customFormat="1" ht="21" customHeight="1">
      <c r="A24" s="80">
        <v>4</v>
      </c>
      <c r="B24" s="81" t="s">
        <v>34</v>
      </c>
      <c r="C24" s="107">
        <f t="shared" si="3"/>
        <v>6400000</v>
      </c>
      <c r="D24" s="108"/>
      <c r="E24" s="109">
        <f>J24+N24</f>
        <v>6400000</v>
      </c>
      <c r="F24" s="109">
        <f t="shared" si="0"/>
        <v>2236206</v>
      </c>
      <c r="G24" s="93">
        <f t="shared" si="1"/>
        <v>34.94071875</v>
      </c>
      <c r="H24" s="86"/>
      <c r="I24" s="82">
        <v>6400000</v>
      </c>
      <c r="J24" s="84">
        <v>6400000</v>
      </c>
      <c r="K24" s="84">
        <v>2236206</v>
      </c>
      <c r="L24" s="88">
        <f t="shared" si="2"/>
        <v>34.94071875</v>
      </c>
      <c r="M24" s="89"/>
      <c r="N24" s="84"/>
      <c r="O24" s="84"/>
      <c r="P24" s="90"/>
      <c r="Q24" s="91"/>
    </row>
    <row r="25" spans="1:17" s="106" customFormat="1" ht="15" customHeight="1">
      <c r="A25" s="110" t="s">
        <v>35</v>
      </c>
      <c r="B25" s="95" t="s">
        <v>36</v>
      </c>
      <c r="C25" s="96">
        <f t="shared" si="3"/>
        <v>27065000</v>
      </c>
      <c r="D25" s="97"/>
      <c r="E25" s="98">
        <f t="shared" si="0"/>
        <v>27065000</v>
      </c>
      <c r="F25" s="98">
        <f t="shared" si="0"/>
        <v>10443874</v>
      </c>
      <c r="G25" s="99">
        <f t="shared" si="1"/>
        <v>38.588117494919636</v>
      </c>
      <c r="H25" s="100">
        <f>F25/F46*100</f>
        <v>5.983141899031475</v>
      </c>
      <c r="I25" s="98">
        <f>SUM(I26:I30)</f>
        <v>27065000</v>
      </c>
      <c r="J25" s="98">
        <f>SUM(J26:J30)</f>
        <v>27065000</v>
      </c>
      <c r="K25" s="98">
        <f>SUM(K26:K30)</f>
        <v>10443874</v>
      </c>
      <c r="L25" s="101">
        <f t="shared" si="2"/>
        <v>38.588117494919636</v>
      </c>
      <c r="M25" s="103"/>
      <c r="N25" s="103"/>
      <c r="O25" s="103"/>
      <c r="P25" s="104"/>
      <c r="Q25" s="105"/>
    </row>
    <row r="26" spans="1:16" s="91" customFormat="1" ht="24" customHeight="1">
      <c r="A26" s="80">
        <v>1</v>
      </c>
      <c r="B26" s="81" t="s">
        <v>37</v>
      </c>
      <c r="C26" s="107">
        <f>I26+M26</f>
        <v>5500000</v>
      </c>
      <c r="D26" s="113"/>
      <c r="E26" s="109">
        <f>J26+N26</f>
        <v>5500000</v>
      </c>
      <c r="F26" s="109">
        <f t="shared" si="0"/>
        <v>4574906</v>
      </c>
      <c r="G26" s="93">
        <f t="shared" si="1"/>
        <v>83.1801090909091</v>
      </c>
      <c r="H26" s="86"/>
      <c r="I26" s="84">
        <v>5500000</v>
      </c>
      <c r="J26" s="84">
        <v>5500000</v>
      </c>
      <c r="K26" s="84">
        <v>4574906</v>
      </c>
      <c r="L26" s="88">
        <f t="shared" si="2"/>
        <v>83.1801090909091</v>
      </c>
      <c r="M26" s="114"/>
      <c r="N26" s="84"/>
      <c r="O26" s="84"/>
      <c r="P26" s="90"/>
    </row>
    <row r="27" spans="1:17" s="92" customFormat="1" ht="24" customHeight="1">
      <c r="A27" s="80">
        <v>2</v>
      </c>
      <c r="B27" s="115" t="s">
        <v>38</v>
      </c>
      <c r="C27" s="107">
        <f>I27+M27</f>
        <v>850000</v>
      </c>
      <c r="D27" s="113"/>
      <c r="E27" s="109">
        <f>J27+N27</f>
        <v>850000</v>
      </c>
      <c r="F27" s="109">
        <f>K27+O27</f>
        <v>462933</v>
      </c>
      <c r="G27" s="93">
        <f>F27/E27*100</f>
        <v>54.46270588235295</v>
      </c>
      <c r="H27" s="86"/>
      <c r="I27" s="84">
        <v>850000</v>
      </c>
      <c r="J27" s="84">
        <v>850000</v>
      </c>
      <c r="K27" s="84">
        <v>462933</v>
      </c>
      <c r="L27" s="88">
        <f>K27/J27*100</f>
        <v>54.46270588235295</v>
      </c>
      <c r="M27" s="114"/>
      <c r="N27" s="84"/>
      <c r="O27" s="84"/>
      <c r="P27" s="90"/>
      <c r="Q27" s="91"/>
    </row>
    <row r="28" spans="1:16" s="91" customFormat="1" ht="15" customHeight="1">
      <c r="A28" s="80">
        <v>3</v>
      </c>
      <c r="B28" s="81" t="s">
        <v>39</v>
      </c>
      <c r="C28" s="107">
        <f>I28+M28</f>
        <v>19100000</v>
      </c>
      <c r="D28" s="113"/>
      <c r="E28" s="109">
        <f>J28+N28</f>
        <v>19100000</v>
      </c>
      <c r="F28" s="109">
        <f t="shared" si="0"/>
        <v>4193533</v>
      </c>
      <c r="G28" s="93">
        <f t="shared" si="1"/>
        <v>21.955670157068063</v>
      </c>
      <c r="H28" s="86"/>
      <c r="I28" s="84">
        <v>19100000</v>
      </c>
      <c r="J28" s="84">
        <v>19100000</v>
      </c>
      <c r="K28" s="84">
        <v>4193533</v>
      </c>
      <c r="L28" s="88">
        <f t="shared" si="2"/>
        <v>21.955670157068063</v>
      </c>
      <c r="M28" s="114"/>
      <c r="N28" s="84"/>
      <c r="O28" s="84"/>
      <c r="P28" s="90"/>
    </row>
    <row r="29" spans="1:16" s="91" customFormat="1" ht="13.5" customHeight="1">
      <c r="A29" s="80">
        <v>4</v>
      </c>
      <c r="B29" s="81" t="s">
        <v>40</v>
      </c>
      <c r="C29" s="107">
        <f>I29+M29</f>
        <v>900000</v>
      </c>
      <c r="D29" s="113"/>
      <c r="E29" s="109">
        <f>J29+N29</f>
        <v>900000</v>
      </c>
      <c r="F29" s="109">
        <f t="shared" si="0"/>
        <v>388827</v>
      </c>
      <c r="G29" s="93">
        <f t="shared" si="1"/>
        <v>43.203</v>
      </c>
      <c r="H29" s="86"/>
      <c r="I29" s="84">
        <v>900000</v>
      </c>
      <c r="J29" s="84">
        <v>900000</v>
      </c>
      <c r="K29" s="84">
        <v>388827</v>
      </c>
      <c r="L29" s="88">
        <f t="shared" si="2"/>
        <v>43.203</v>
      </c>
      <c r="M29" s="89"/>
      <c r="N29" s="84"/>
      <c r="O29" s="84"/>
      <c r="P29" s="90"/>
    </row>
    <row r="30" spans="1:16" s="91" customFormat="1" ht="14.25" customHeight="1">
      <c r="A30" s="116">
        <v>5</v>
      </c>
      <c r="B30" s="117" t="s">
        <v>41</v>
      </c>
      <c r="C30" s="118">
        <f>I30+M30</f>
        <v>715000</v>
      </c>
      <c r="D30" s="119"/>
      <c r="E30" s="120">
        <f>J30+N30</f>
        <v>715000</v>
      </c>
      <c r="F30" s="120">
        <f t="shared" si="0"/>
        <v>823675</v>
      </c>
      <c r="G30" s="121">
        <f t="shared" si="1"/>
        <v>115.1993006993007</v>
      </c>
      <c r="H30" s="122"/>
      <c r="I30" s="123">
        <f>120000+245000+350000</f>
        <v>715000</v>
      </c>
      <c r="J30" s="123">
        <f>595000+120000</f>
        <v>715000</v>
      </c>
      <c r="K30" s="123">
        <f>55581+768094</f>
        <v>823675</v>
      </c>
      <c r="L30" s="124">
        <f t="shared" si="2"/>
        <v>115.1993006993007</v>
      </c>
      <c r="M30" s="125"/>
      <c r="N30" s="123"/>
      <c r="O30" s="123"/>
      <c r="P30" s="126"/>
    </row>
    <row r="31" spans="1:16" s="105" customFormat="1" ht="38.25" customHeight="1">
      <c r="A31" s="94" t="s">
        <v>42</v>
      </c>
      <c r="B31" s="95" t="s">
        <v>43</v>
      </c>
      <c r="C31" s="96">
        <f t="shared" si="3"/>
        <v>111185007</v>
      </c>
      <c r="D31" s="97">
        <f>E31-C31</f>
        <v>-3473</v>
      </c>
      <c r="E31" s="98">
        <f t="shared" si="0"/>
        <v>111181534</v>
      </c>
      <c r="F31" s="98">
        <f t="shared" si="0"/>
        <v>45542613</v>
      </c>
      <c r="G31" s="99">
        <f>F31/E31*100</f>
        <v>40.962389491765784</v>
      </c>
      <c r="H31" s="127">
        <f>F31/F46*100</f>
        <v>26.090693552189116</v>
      </c>
      <c r="I31" s="98">
        <f>SUM(I32:I33)</f>
        <v>87455543</v>
      </c>
      <c r="J31" s="98">
        <f>SUM(J32:J33)</f>
        <v>87452828</v>
      </c>
      <c r="K31" s="98">
        <f>SUM(K32:K33)</f>
        <v>35729341</v>
      </c>
      <c r="L31" s="101">
        <f t="shared" si="2"/>
        <v>40.85555815301936</v>
      </c>
      <c r="M31" s="102">
        <f>SUM(M32:M33)</f>
        <v>23729464</v>
      </c>
      <c r="N31" s="128">
        <f>SUM(N32:N33)</f>
        <v>23728706</v>
      </c>
      <c r="O31" s="103">
        <f>SUM(O32:O33)</f>
        <v>9813272</v>
      </c>
      <c r="P31" s="104">
        <f aca="true" t="shared" si="4" ref="P31:P37">O31/N31*100</f>
        <v>41.3561194613815</v>
      </c>
    </row>
    <row r="32" spans="1:17" s="92" customFormat="1" ht="12" customHeight="1">
      <c r="A32" s="129">
        <v>1</v>
      </c>
      <c r="B32" s="130" t="s">
        <v>44</v>
      </c>
      <c r="C32" s="107">
        <f t="shared" si="3"/>
        <v>106081007</v>
      </c>
      <c r="D32" s="108">
        <f>E32-C32</f>
        <v>-3473</v>
      </c>
      <c r="E32" s="108">
        <f t="shared" si="0"/>
        <v>106077534</v>
      </c>
      <c r="F32" s="108">
        <f t="shared" si="0"/>
        <v>42799988</v>
      </c>
      <c r="G32" s="131">
        <f>F32/E32*100</f>
        <v>40.347834631977776</v>
      </c>
      <c r="H32" s="132"/>
      <c r="I32" s="133">
        <v>82931543</v>
      </c>
      <c r="J32" s="83">
        <v>82928828</v>
      </c>
      <c r="K32" s="134">
        <v>33459988</v>
      </c>
      <c r="L32" s="90">
        <f t="shared" si="2"/>
        <v>40.347836581025845</v>
      </c>
      <c r="M32" s="134">
        <v>23149464</v>
      </c>
      <c r="N32" s="83">
        <v>23148706</v>
      </c>
      <c r="O32" s="83">
        <v>9340000</v>
      </c>
      <c r="P32" s="90">
        <f t="shared" si="4"/>
        <v>40.34782764963191</v>
      </c>
      <c r="Q32" s="91"/>
    </row>
    <row r="33" spans="1:17" s="92" customFormat="1" ht="11.25" customHeight="1">
      <c r="A33" s="129">
        <v>2</v>
      </c>
      <c r="B33" s="130" t="s">
        <v>45</v>
      </c>
      <c r="C33" s="107">
        <f t="shared" si="3"/>
        <v>5104000</v>
      </c>
      <c r="D33" s="108"/>
      <c r="E33" s="108">
        <f t="shared" si="0"/>
        <v>5104000</v>
      </c>
      <c r="F33" s="108">
        <f t="shared" si="0"/>
        <v>2742625</v>
      </c>
      <c r="G33" s="131">
        <f>F33/E33*100</f>
        <v>53.734815830721004</v>
      </c>
      <c r="H33" s="132"/>
      <c r="I33" s="133">
        <v>4524000</v>
      </c>
      <c r="J33" s="83">
        <v>4524000</v>
      </c>
      <c r="K33" s="134">
        <v>2269353</v>
      </c>
      <c r="L33" s="90">
        <f t="shared" si="2"/>
        <v>50.16253315649868</v>
      </c>
      <c r="M33" s="134">
        <v>580000</v>
      </c>
      <c r="N33" s="83">
        <v>580000</v>
      </c>
      <c r="O33" s="83">
        <v>473272</v>
      </c>
      <c r="P33" s="90">
        <f t="shared" si="4"/>
        <v>81.59862068965518</v>
      </c>
      <c r="Q33" s="91"/>
    </row>
    <row r="34" spans="1:17" s="69" customFormat="1" ht="17.25" customHeight="1" thickBot="1">
      <c r="A34" s="135" t="s">
        <v>46</v>
      </c>
      <c r="B34" s="136" t="s">
        <v>47</v>
      </c>
      <c r="C34" s="137">
        <f t="shared" si="3"/>
        <v>13990115</v>
      </c>
      <c r="D34" s="138">
        <f aca="true" t="shared" si="5" ref="D34:D51">E34-C34</f>
        <v>1070768</v>
      </c>
      <c r="E34" s="139">
        <f t="shared" si="0"/>
        <v>15060883</v>
      </c>
      <c r="F34" s="139">
        <f t="shared" si="0"/>
        <v>8752286</v>
      </c>
      <c r="G34" s="140">
        <f t="shared" si="1"/>
        <v>58.11270162579445</v>
      </c>
      <c r="H34" s="127">
        <f>F34/F46*100</f>
        <v>5.01405599865592</v>
      </c>
      <c r="I34" s="141">
        <v>9836830</v>
      </c>
      <c r="J34" s="141">
        <v>10732988</v>
      </c>
      <c r="K34" s="141">
        <v>6123752</v>
      </c>
      <c r="L34" s="142">
        <f t="shared" si="2"/>
        <v>57.05542575841881</v>
      </c>
      <c r="M34" s="143">
        <v>4153285</v>
      </c>
      <c r="N34" s="141">
        <v>4327895</v>
      </c>
      <c r="O34" s="141">
        <v>2628534</v>
      </c>
      <c r="P34" s="144">
        <f t="shared" si="4"/>
        <v>60.734698970284626</v>
      </c>
      <c r="Q34" s="68"/>
    </row>
    <row r="35" spans="1:17" s="69" customFormat="1" ht="21.75" customHeight="1" thickBot="1" thickTop="1">
      <c r="A35" s="145" t="s">
        <v>48</v>
      </c>
      <c r="B35" s="146" t="s">
        <v>49</v>
      </c>
      <c r="C35" s="147">
        <f t="shared" si="3"/>
        <v>99676339</v>
      </c>
      <c r="D35" s="148">
        <f t="shared" si="5"/>
        <v>1959696</v>
      </c>
      <c r="E35" s="148">
        <f t="shared" si="0"/>
        <v>101636035</v>
      </c>
      <c r="F35" s="148">
        <f t="shared" si="0"/>
        <v>61680930</v>
      </c>
      <c r="G35" s="149">
        <f t="shared" si="1"/>
        <v>60.68805222478425</v>
      </c>
      <c r="H35" s="65">
        <f>F35/F46*100</f>
        <v>35.33609814272246</v>
      </c>
      <c r="I35" s="150">
        <f>SUM(I36:I37)</f>
        <v>40817765</v>
      </c>
      <c r="J35" s="62">
        <f>SUM(J36:J37)</f>
        <v>41234508</v>
      </c>
      <c r="K35" s="62">
        <f>SUM(K36:K37)</f>
        <v>25329364</v>
      </c>
      <c r="L35" s="151">
        <f t="shared" si="2"/>
        <v>61.42758875648522</v>
      </c>
      <c r="M35" s="150">
        <f>SUM(M36:M37)</f>
        <v>58858574</v>
      </c>
      <c r="N35" s="62">
        <f>SUM(N36:N37)</f>
        <v>60401527</v>
      </c>
      <c r="O35" s="62">
        <f>SUM(O36:O37)</f>
        <v>36351566</v>
      </c>
      <c r="P35" s="67">
        <f t="shared" si="4"/>
        <v>60.18319040179233</v>
      </c>
      <c r="Q35" s="68"/>
    </row>
    <row r="36" spans="1:16" s="91" customFormat="1" ht="15" customHeight="1" thickTop="1">
      <c r="A36" s="80">
        <v>1</v>
      </c>
      <c r="B36" s="81" t="s">
        <v>50</v>
      </c>
      <c r="C36" s="107">
        <f t="shared" si="3"/>
        <v>92183401</v>
      </c>
      <c r="D36" s="108">
        <f t="shared" si="5"/>
        <v>1961815</v>
      </c>
      <c r="E36" s="109">
        <f t="shared" si="0"/>
        <v>94145216</v>
      </c>
      <c r="F36" s="109">
        <f t="shared" si="0"/>
        <v>57935520</v>
      </c>
      <c r="G36" s="93">
        <f t="shared" si="1"/>
        <v>61.53846415308028</v>
      </c>
      <c r="H36" s="86"/>
      <c r="I36" s="84">
        <v>40421548</v>
      </c>
      <c r="J36" s="84">
        <v>40838291</v>
      </c>
      <c r="K36" s="84">
        <v>25131256</v>
      </c>
      <c r="L36" s="88">
        <f>K36/J36*100</f>
        <v>61.53846153846154</v>
      </c>
      <c r="M36" s="89">
        <v>51761853</v>
      </c>
      <c r="N36" s="84">
        <v>53306925</v>
      </c>
      <c r="O36" s="84">
        <v>32804264</v>
      </c>
      <c r="P36" s="90">
        <f t="shared" si="4"/>
        <v>61.53846615613262</v>
      </c>
    </row>
    <row r="37" spans="1:16" s="91" customFormat="1" ht="15.75" customHeight="1" thickBot="1">
      <c r="A37" s="80">
        <v>2</v>
      </c>
      <c r="B37" s="81" t="s">
        <v>51</v>
      </c>
      <c r="C37" s="107">
        <f t="shared" si="3"/>
        <v>7492938</v>
      </c>
      <c r="D37" s="108">
        <f>E37-C37</f>
        <v>-2119</v>
      </c>
      <c r="E37" s="109">
        <f t="shared" si="0"/>
        <v>7490819</v>
      </c>
      <c r="F37" s="109">
        <f t="shared" si="0"/>
        <v>3745410</v>
      </c>
      <c r="G37" s="93">
        <f>F37/E37*100</f>
        <v>50.00000667483756</v>
      </c>
      <c r="H37" s="86"/>
      <c r="I37" s="84">
        <v>396217</v>
      </c>
      <c r="J37" s="84">
        <v>396217</v>
      </c>
      <c r="K37" s="84">
        <v>198108</v>
      </c>
      <c r="L37" s="90">
        <f>K37/J37*100</f>
        <v>49.999873806525216</v>
      </c>
      <c r="M37" s="89">
        <v>7096721</v>
      </c>
      <c r="N37" s="84">
        <v>7094602</v>
      </c>
      <c r="O37" s="84">
        <v>3547302</v>
      </c>
      <c r="P37" s="90">
        <f t="shared" si="4"/>
        <v>50.00001409522338</v>
      </c>
    </row>
    <row r="38" spans="1:17" s="69" customFormat="1" ht="19.5" customHeight="1" thickBot="1" thickTop="1">
      <c r="A38" s="152" t="s">
        <v>52</v>
      </c>
      <c r="B38" s="153" t="s">
        <v>53</v>
      </c>
      <c r="C38" s="154">
        <f t="shared" si="3"/>
        <v>7763514</v>
      </c>
      <c r="D38" s="155">
        <f>E38-C38</f>
        <v>1404956</v>
      </c>
      <c r="E38" s="156">
        <f>J38+N38</f>
        <v>9168470</v>
      </c>
      <c r="F38" s="156">
        <f>K38+O38</f>
        <v>1012117</v>
      </c>
      <c r="G38" s="157">
        <f>F38/E38*100</f>
        <v>11.03910467068115</v>
      </c>
      <c r="H38" s="158">
        <f>F38/F46*100</f>
        <v>0.5798269520890467</v>
      </c>
      <c r="I38" s="159">
        <v>942284</v>
      </c>
      <c r="J38" s="159">
        <v>1005921</v>
      </c>
      <c r="K38" s="159">
        <v>119638</v>
      </c>
      <c r="L38" s="160">
        <f>K38/J38*100</f>
        <v>11.893379301157845</v>
      </c>
      <c r="M38" s="161">
        <v>6821230</v>
      </c>
      <c r="N38" s="159">
        <v>8162549</v>
      </c>
      <c r="O38" s="159">
        <v>892479</v>
      </c>
      <c r="P38" s="162">
        <f>O38/N38*100</f>
        <v>10.933827165999249</v>
      </c>
      <c r="Q38" s="68"/>
    </row>
    <row r="39" spans="1:17" s="92" customFormat="1" ht="9.75" customHeight="1" hidden="1">
      <c r="A39" s="163"/>
      <c r="B39" s="81" t="s">
        <v>54</v>
      </c>
      <c r="C39" s="154">
        <f t="shared" si="3"/>
        <v>0</v>
      </c>
      <c r="D39" s="113"/>
      <c r="E39" s="164"/>
      <c r="F39" s="164"/>
      <c r="G39" s="93"/>
      <c r="H39" s="165"/>
      <c r="I39" s="166"/>
      <c r="J39" s="166"/>
      <c r="K39" s="166"/>
      <c r="L39" s="88"/>
      <c r="M39" s="167"/>
      <c r="N39" s="166"/>
      <c r="O39" s="166"/>
      <c r="P39" s="90"/>
      <c r="Q39" s="91"/>
    </row>
    <row r="40" spans="1:17" s="92" customFormat="1" ht="12" customHeight="1" hidden="1">
      <c r="A40" s="168" t="s">
        <v>55</v>
      </c>
      <c r="B40" s="169" t="s">
        <v>56</v>
      </c>
      <c r="C40" s="154">
        <f t="shared" si="3"/>
        <v>282617</v>
      </c>
      <c r="D40" s="113"/>
      <c r="E40" s="164">
        <f>J40+N40</f>
        <v>286988</v>
      </c>
      <c r="F40" s="164"/>
      <c r="G40" s="93"/>
      <c r="H40" s="165"/>
      <c r="I40" s="166">
        <v>20431</v>
      </c>
      <c r="J40" s="166">
        <v>20431</v>
      </c>
      <c r="K40" s="166"/>
      <c r="L40" s="88"/>
      <c r="M40" s="167">
        <v>262186</v>
      </c>
      <c r="N40" s="166">
        <v>266557</v>
      </c>
      <c r="O40" s="166"/>
      <c r="P40" s="90"/>
      <c r="Q40" s="91"/>
    </row>
    <row r="41" spans="1:17" s="92" customFormat="1" ht="12.75" customHeight="1" hidden="1">
      <c r="A41" s="168" t="s">
        <v>57</v>
      </c>
      <c r="B41" s="169" t="s">
        <v>58</v>
      </c>
      <c r="C41" s="154">
        <f t="shared" si="3"/>
        <v>0</v>
      </c>
      <c r="D41" s="170"/>
      <c r="E41" s="171">
        <f>J41+N41</f>
        <v>1000000</v>
      </c>
      <c r="F41" s="171"/>
      <c r="G41" s="172"/>
      <c r="H41" s="173"/>
      <c r="I41" s="174"/>
      <c r="J41" s="174"/>
      <c r="K41" s="174"/>
      <c r="L41" s="175"/>
      <c r="M41" s="176"/>
      <c r="N41" s="174">
        <v>1000000</v>
      </c>
      <c r="O41" s="174"/>
      <c r="P41" s="177"/>
      <c r="Q41" s="91"/>
    </row>
    <row r="42" spans="1:17" s="69" customFormat="1" ht="27" customHeight="1" thickBot="1" thickTop="1">
      <c r="A42" s="59" t="s">
        <v>59</v>
      </c>
      <c r="B42" s="60" t="s">
        <v>60</v>
      </c>
      <c r="C42" s="178">
        <f t="shared" si="3"/>
        <v>42677149</v>
      </c>
      <c r="D42" s="148">
        <f t="shared" si="5"/>
        <v>-1806091.460000001</v>
      </c>
      <c r="E42" s="179">
        <f aca="true" t="shared" si="6" ref="E42:F51">J42+N42</f>
        <v>40871057.54</v>
      </c>
      <c r="F42" s="179">
        <f t="shared" si="6"/>
        <v>20459404</v>
      </c>
      <c r="G42" s="180">
        <f t="shared" si="1"/>
        <v>50.05841598294008</v>
      </c>
      <c r="H42" s="65">
        <f>F42/F46*100</f>
        <v>11.72089181673507</v>
      </c>
      <c r="I42" s="63">
        <f>SUM(I43:I45)</f>
        <v>29702849</v>
      </c>
      <c r="J42" s="181">
        <f>SUM(J43:J45)</f>
        <v>30836989.54</v>
      </c>
      <c r="K42" s="63">
        <f>SUM(K43:K45)</f>
        <v>14577969</v>
      </c>
      <c r="L42" s="151">
        <f aca="true" t="shared" si="7" ref="L42:L47">K42/J42*100</f>
        <v>47.27429368904602</v>
      </c>
      <c r="M42" s="63">
        <f>SUM(M43:M45)</f>
        <v>12974300</v>
      </c>
      <c r="N42" s="63">
        <f>SUM(N43:N45)</f>
        <v>10034068</v>
      </c>
      <c r="O42" s="63">
        <f>SUM(O43:O45)</f>
        <v>5881435</v>
      </c>
      <c r="P42" s="67">
        <f aca="true" t="shared" si="8" ref="P42:P51">O42/N42*100</f>
        <v>58.61466157096006</v>
      </c>
      <c r="Q42" s="68"/>
    </row>
    <row r="43" spans="1:16" s="91" customFormat="1" ht="21" customHeight="1" thickTop="1">
      <c r="A43" s="182">
        <v>1</v>
      </c>
      <c r="B43" s="81" t="s">
        <v>61</v>
      </c>
      <c r="C43" s="107">
        <f t="shared" si="3"/>
        <v>10962772</v>
      </c>
      <c r="D43" s="108">
        <f t="shared" si="5"/>
        <v>-2647033</v>
      </c>
      <c r="E43" s="109">
        <f t="shared" si="6"/>
        <v>8315739</v>
      </c>
      <c r="F43" s="109">
        <f t="shared" si="6"/>
        <v>4036762</v>
      </c>
      <c r="G43" s="93">
        <f t="shared" si="1"/>
        <v>48.54363514776017</v>
      </c>
      <c r="H43" s="86"/>
      <c r="I43" s="84">
        <v>6267772</v>
      </c>
      <c r="J43" s="84">
        <f>7277427</f>
        <v>7277427</v>
      </c>
      <c r="K43" s="84">
        <v>3459078</v>
      </c>
      <c r="L43" s="88">
        <f t="shared" si="7"/>
        <v>47.53160698142352</v>
      </c>
      <c r="M43" s="89">
        <v>4695000</v>
      </c>
      <c r="N43" s="84">
        <v>1038312</v>
      </c>
      <c r="O43" s="84">
        <v>577684</v>
      </c>
      <c r="P43" s="90">
        <f t="shared" si="8"/>
        <v>55.63684133478184</v>
      </c>
    </row>
    <row r="44" spans="1:16" s="91" customFormat="1" ht="19.5" customHeight="1">
      <c r="A44" s="182">
        <v>2</v>
      </c>
      <c r="B44" s="183" t="s">
        <v>62</v>
      </c>
      <c r="C44" s="107">
        <f>I44+M44</f>
        <v>31692277</v>
      </c>
      <c r="D44" s="108">
        <f t="shared" si="5"/>
        <v>716805.5399999991</v>
      </c>
      <c r="E44" s="184">
        <f>J44+N44</f>
        <v>32409082.54</v>
      </c>
      <c r="F44" s="109">
        <f>K44+O44</f>
        <v>16357708</v>
      </c>
      <c r="G44" s="93">
        <f>F44/E44*100</f>
        <v>50.472604338030735</v>
      </c>
      <c r="H44" s="185"/>
      <c r="I44" s="133">
        <v>23418477</v>
      </c>
      <c r="J44" s="186">
        <v>23537962.54</v>
      </c>
      <c r="K44" s="83">
        <v>11110593</v>
      </c>
      <c r="L44" s="88">
        <f t="shared" si="7"/>
        <v>47.2028663531045</v>
      </c>
      <c r="M44" s="133">
        <v>8273800</v>
      </c>
      <c r="N44" s="83">
        <v>8871120</v>
      </c>
      <c r="O44" s="83">
        <v>5247115</v>
      </c>
      <c r="P44" s="90">
        <f>O44/N44*100</f>
        <v>59.148281164046935</v>
      </c>
    </row>
    <row r="45" spans="1:16" s="91" customFormat="1" ht="27.75" customHeight="1" thickBot="1">
      <c r="A45" s="182">
        <v>3</v>
      </c>
      <c r="B45" s="183" t="s">
        <v>63</v>
      </c>
      <c r="C45" s="107">
        <f t="shared" si="3"/>
        <v>22100</v>
      </c>
      <c r="D45" s="108">
        <f t="shared" si="5"/>
        <v>124136</v>
      </c>
      <c r="E45" s="109">
        <f t="shared" si="6"/>
        <v>146236</v>
      </c>
      <c r="F45" s="109">
        <f t="shared" si="6"/>
        <v>64934</v>
      </c>
      <c r="G45" s="93">
        <f t="shared" si="1"/>
        <v>44.40356683716732</v>
      </c>
      <c r="H45" s="187"/>
      <c r="I45" s="89">
        <v>16600</v>
      </c>
      <c r="J45" s="89">
        <v>21600</v>
      </c>
      <c r="K45" s="89">
        <v>8298</v>
      </c>
      <c r="L45" s="88">
        <f t="shared" si="7"/>
        <v>38.416666666666664</v>
      </c>
      <c r="M45" s="89">
        <v>5500</v>
      </c>
      <c r="N45" s="89">
        <v>124636</v>
      </c>
      <c r="O45" s="89">
        <v>56636</v>
      </c>
      <c r="P45" s="188">
        <f t="shared" si="8"/>
        <v>45.44112455470329</v>
      </c>
    </row>
    <row r="46" spans="1:17" s="69" customFormat="1" ht="26.25" customHeight="1" thickBot="1" thickTop="1">
      <c r="A46" s="257" t="s">
        <v>64</v>
      </c>
      <c r="B46" s="258"/>
      <c r="C46" s="61">
        <f>C7+C38+C35+C42</f>
        <v>351510313</v>
      </c>
      <c r="D46" s="189">
        <f t="shared" si="5"/>
        <v>2625855.5400000215</v>
      </c>
      <c r="E46" s="189">
        <f>E7+E38+E35+E42</f>
        <v>354136168.54</v>
      </c>
      <c r="F46" s="62">
        <f>F7+F38+F35+F42</f>
        <v>174555011</v>
      </c>
      <c r="G46" s="190">
        <f t="shared" si="1"/>
        <v>49.29036526250321</v>
      </c>
      <c r="H46" s="191">
        <f>H7+H38+H35+H42</f>
        <v>100</v>
      </c>
      <c r="I46" s="61">
        <f>I7+I38+I35+I42</f>
        <v>244973460</v>
      </c>
      <c r="J46" s="189">
        <f>J7+J38+J35+J42</f>
        <v>247481423.54</v>
      </c>
      <c r="K46" s="62">
        <f>K7+K38+K35+K42</f>
        <v>118987725</v>
      </c>
      <c r="L46" s="151">
        <f t="shared" si="7"/>
        <v>48.07945715601083</v>
      </c>
      <c r="M46" s="62">
        <f>M7+M38+M35+M42</f>
        <v>106536853</v>
      </c>
      <c r="N46" s="62">
        <f>N7+N38+N35+N42</f>
        <v>106654745</v>
      </c>
      <c r="O46" s="62">
        <f>O7+O38+O35+O42</f>
        <v>55567286</v>
      </c>
      <c r="P46" s="67">
        <f t="shared" si="8"/>
        <v>52.10015363123319</v>
      </c>
      <c r="Q46" s="68"/>
    </row>
    <row r="47" spans="1:17" s="69" customFormat="1" ht="16.5" customHeight="1" thickTop="1">
      <c r="A47" s="152"/>
      <c r="B47" s="192" t="s">
        <v>65</v>
      </c>
      <c r="C47" s="193">
        <f>I47+M47</f>
        <v>319396234</v>
      </c>
      <c r="D47" s="83">
        <f t="shared" si="5"/>
        <v>6785350.539999962</v>
      </c>
      <c r="E47" s="194">
        <f>J47+N47</f>
        <v>326181584.53999996</v>
      </c>
      <c r="F47" s="195">
        <f>K47+O47</f>
        <v>169774883</v>
      </c>
      <c r="G47" s="93">
        <f t="shared" si="1"/>
        <v>52.049193163196605</v>
      </c>
      <c r="H47" s="196">
        <f>F47/F46*100</f>
        <v>97.26153493238874</v>
      </c>
      <c r="I47" s="197">
        <f>I46-I48</f>
        <v>223641460</v>
      </c>
      <c r="J47" s="198">
        <f>J46-J48</f>
        <v>226083118.54</v>
      </c>
      <c r="K47" s="161">
        <f>K46-K48</f>
        <v>114210880</v>
      </c>
      <c r="L47" s="199">
        <f t="shared" si="7"/>
        <v>50.51720833362139</v>
      </c>
      <c r="M47" s="197">
        <f>M46-M48</f>
        <v>95754774</v>
      </c>
      <c r="N47" s="161">
        <f>N46-N48</f>
        <v>100098466</v>
      </c>
      <c r="O47" s="161">
        <f>O46-O48</f>
        <v>55564003</v>
      </c>
      <c r="P47" s="188">
        <f t="shared" si="8"/>
        <v>55.5093451681867</v>
      </c>
      <c r="Q47" s="68"/>
    </row>
    <row r="48" spans="1:17" s="69" customFormat="1" ht="15.75" customHeight="1" thickBot="1">
      <c r="A48" s="200"/>
      <c r="B48" s="201" t="s">
        <v>66</v>
      </c>
      <c r="C48" s="202">
        <f>I48+M48</f>
        <v>32114079</v>
      </c>
      <c r="D48" s="203">
        <f t="shared" si="5"/>
        <v>-4159495</v>
      </c>
      <c r="E48" s="204">
        <f>J48+N48</f>
        <v>27954584</v>
      </c>
      <c r="F48" s="204">
        <f>K48+O48</f>
        <v>4780128</v>
      </c>
      <c r="G48" s="93">
        <f>F48/E48*100</f>
        <v>17.09962130003437</v>
      </c>
      <c r="H48" s="205">
        <f>F48/F46*100</f>
        <v>2.7384650676112643</v>
      </c>
      <c r="I48" s="206">
        <v>21332000</v>
      </c>
      <c r="J48" s="207">
        <f>21398305</f>
        <v>21398305</v>
      </c>
      <c r="K48" s="207">
        <v>4776845</v>
      </c>
      <c r="L48" s="208"/>
      <c r="M48" s="207">
        <v>10782079</v>
      </c>
      <c r="N48" s="207">
        <v>6556279</v>
      </c>
      <c r="O48" s="207">
        <v>3283</v>
      </c>
      <c r="P48" s="90">
        <f t="shared" si="8"/>
        <v>0.05007413503909763</v>
      </c>
      <c r="Q48" s="68"/>
    </row>
    <row r="49" spans="1:16" ht="26.25" customHeight="1" thickTop="1">
      <c r="A49" s="259" t="s">
        <v>67</v>
      </c>
      <c r="B49" s="260"/>
      <c r="C49" s="209">
        <f>I49+M49</f>
        <v>319795936</v>
      </c>
      <c r="D49" s="210">
        <f t="shared" si="5"/>
        <v>1784914</v>
      </c>
      <c r="E49" s="211">
        <f t="shared" si="6"/>
        <v>321580850</v>
      </c>
      <c r="F49" s="211">
        <f t="shared" si="6"/>
        <v>158132369</v>
      </c>
      <c r="G49" s="212">
        <f>F49/E49*100</f>
        <v>49.17344083144254</v>
      </c>
      <c r="H49" s="213"/>
      <c r="I49" s="214">
        <f>I46-I50-I51</f>
        <v>221538383</v>
      </c>
      <c r="J49" s="214">
        <f>J46-J50-J51</f>
        <v>223921861</v>
      </c>
      <c r="K49" s="214">
        <f>K46-K50-K51</f>
        <v>107868834</v>
      </c>
      <c r="L49" s="215">
        <f>K49/J49*100</f>
        <v>48.172533721484214</v>
      </c>
      <c r="M49" s="214">
        <f>M46-M50-M51</f>
        <v>98257553</v>
      </c>
      <c r="N49" s="214">
        <f>N46-N50-N51</f>
        <v>97658989</v>
      </c>
      <c r="O49" s="214">
        <f>O46-O50-O51</f>
        <v>50263535</v>
      </c>
      <c r="P49" s="216">
        <f t="shared" si="8"/>
        <v>51.46841628679978</v>
      </c>
    </row>
    <row r="50" spans="1:16" ht="22.5" customHeight="1">
      <c r="A50" s="249" t="s">
        <v>68</v>
      </c>
      <c r="B50" s="250"/>
      <c r="C50" s="209">
        <f>I50+M50</f>
        <v>31692277</v>
      </c>
      <c r="D50" s="217">
        <f t="shared" si="5"/>
        <v>716805.5399999991</v>
      </c>
      <c r="E50" s="218">
        <f t="shared" si="6"/>
        <v>32409082.54</v>
      </c>
      <c r="F50" s="211">
        <f t="shared" si="6"/>
        <v>16357708</v>
      </c>
      <c r="G50" s="219">
        <f>F50/E50*100</f>
        <v>50.472604338030735</v>
      </c>
      <c r="H50" s="220"/>
      <c r="I50" s="210">
        <f aca="true" t="shared" si="9" ref="I50:K51">I44</f>
        <v>23418477</v>
      </c>
      <c r="J50" s="217">
        <f t="shared" si="9"/>
        <v>23537962.54</v>
      </c>
      <c r="K50" s="210">
        <f t="shared" si="9"/>
        <v>11110593</v>
      </c>
      <c r="L50" s="221">
        <f>K50/J50*100</f>
        <v>47.2028663531045</v>
      </c>
      <c r="M50" s="222">
        <f aca="true" t="shared" si="10" ref="M50:O51">M44</f>
        <v>8273800</v>
      </c>
      <c r="N50" s="222">
        <f t="shared" si="10"/>
        <v>8871120</v>
      </c>
      <c r="O50" s="222">
        <f t="shared" si="10"/>
        <v>5247115</v>
      </c>
      <c r="P50" s="223">
        <f t="shared" si="8"/>
        <v>59.148281164046935</v>
      </c>
    </row>
    <row r="51" spans="1:16" ht="39" customHeight="1" thickBot="1">
      <c r="A51" s="251" t="s">
        <v>69</v>
      </c>
      <c r="B51" s="252"/>
      <c r="C51" s="224">
        <f>I51+M51</f>
        <v>22100</v>
      </c>
      <c r="D51" s="225">
        <f t="shared" si="5"/>
        <v>124136</v>
      </c>
      <c r="E51" s="226">
        <f t="shared" si="6"/>
        <v>146236</v>
      </c>
      <c r="F51" s="226">
        <f t="shared" si="6"/>
        <v>64934</v>
      </c>
      <c r="G51" s="227">
        <f>F51/E51*100</f>
        <v>44.40356683716732</v>
      </c>
      <c r="H51" s="228"/>
      <c r="I51" s="229">
        <f t="shared" si="9"/>
        <v>16600</v>
      </c>
      <c r="J51" s="229">
        <f t="shared" si="9"/>
        <v>21600</v>
      </c>
      <c r="K51" s="229">
        <f t="shared" si="9"/>
        <v>8298</v>
      </c>
      <c r="L51" s="230">
        <f>K51/J51*100</f>
        <v>38.416666666666664</v>
      </c>
      <c r="M51" s="229">
        <f t="shared" si="10"/>
        <v>5500</v>
      </c>
      <c r="N51" s="225">
        <f t="shared" si="10"/>
        <v>124636</v>
      </c>
      <c r="O51" s="225">
        <f t="shared" si="10"/>
        <v>56636</v>
      </c>
      <c r="P51" s="231">
        <f t="shared" si="8"/>
        <v>45.44112455470329</v>
      </c>
    </row>
    <row r="52" spans="1:17" s="233" customFormat="1" ht="13.5" thickTop="1">
      <c r="A52" s="232"/>
      <c r="C52" s="234"/>
      <c r="D52" s="234"/>
      <c r="E52" s="234"/>
      <c r="F52" s="234"/>
      <c r="G52" s="234"/>
      <c r="H52" s="235"/>
      <c r="I52" s="234"/>
      <c r="J52" s="234"/>
      <c r="K52" s="234"/>
      <c r="L52" s="234"/>
      <c r="M52" s="234"/>
      <c r="N52" s="234"/>
      <c r="O52" s="234"/>
      <c r="P52" s="236"/>
      <c r="Q52" s="237"/>
    </row>
    <row r="53" spans="1:17" s="238" customFormat="1" ht="12">
      <c r="A53" s="261" t="s">
        <v>70</v>
      </c>
      <c r="C53" s="239"/>
      <c r="D53" s="239"/>
      <c r="E53" s="239"/>
      <c r="F53" s="239"/>
      <c r="G53" s="239"/>
      <c r="H53" s="240"/>
      <c r="I53" s="241"/>
      <c r="J53" s="239"/>
      <c r="K53" s="239"/>
      <c r="L53" s="239"/>
      <c r="M53" s="239"/>
      <c r="N53" s="239"/>
      <c r="P53" s="242"/>
      <c r="Q53" s="239"/>
    </row>
    <row r="54" spans="1:16" ht="12.75">
      <c r="A54" s="261" t="s">
        <v>71</v>
      </c>
      <c r="C54" s="243"/>
      <c r="D54" s="241"/>
      <c r="E54" s="241"/>
      <c r="F54" s="241"/>
      <c r="I54" s="241"/>
      <c r="J54" s="241"/>
      <c r="K54" s="241"/>
      <c r="L54" s="241"/>
      <c r="M54" s="241"/>
      <c r="N54" s="241"/>
      <c r="O54" s="241"/>
      <c r="P54" s="236"/>
    </row>
    <row r="55" spans="1:16" ht="12.75">
      <c r="A55" s="261" t="s">
        <v>72</v>
      </c>
      <c r="I55" s="248"/>
      <c r="J55" s="248"/>
      <c r="K55" s="248"/>
      <c r="L55" s="236"/>
      <c r="M55" s="248"/>
      <c r="N55" s="248"/>
      <c r="O55" s="248"/>
      <c r="P55" s="236"/>
    </row>
  </sheetData>
  <mergeCells count="6">
    <mergeCell ref="A50:B50"/>
    <mergeCell ref="A51:B51"/>
    <mergeCell ref="N1:O1"/>
    <mergeCell ref="A2:O2"/>
    <mergeCell ref="A46:B46"/>
    <mergeCell ref="A49:B49"/>
  </mergeCells>
  <printOptions horizontalCentered="1"/>
  <pageMargins left="0.2" right="0.2" top="0.45" bottom="0.62" header="0.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2009-09-01T09:41:54Z</cp:lastPrinted>
  <dcterms:created xsi:type="dcterms:W3CDTF">2009-09-01T09:40:56Z</dcterms:created>
  <dcterms:modified xsi:type="dcterms:W3CDTF">2009-09-07T10:37:35Z</dcterms:modified>
  <cp:category/>
  <cp:version/>
  <cp:contentType/>
  <cp:contentStatus/>
</cp:coreProperties>
</file>