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Tab 4" sheetId="1" r:id="rId1"/>
  </sheets>
  <definedNames>
    <definedName name="_xlnm.Print_Titles" localSheetId="0">'Tab 4'!$5:$7</definedName>
  </definedNames>
  <calcPr fullCalcOnLoad="1"/>
</workbook>
</file>

<file path=xl/sharedStrings.xml><?xml version="1.0" encoding="utf-8"?>
<sst xmlns="http://schemas.openxmlformats.org/spreadsheetml/2006/main" count="98" uniqueCount="67">
  <si>
    <t xml:space="preserve">                Tabela nr 4</t>
  </si>
  <si>
    <t xml:space="preserve">REALIZACJA  PLANU  DOCHODÓW  MIASTA  KOSZALINA  ZA  I  PÓŁROCZE  2009  ROKU                                                                                                               </t>
  </si>
  <si>
    <t>wg działów klasyfikacji budżetowej z podziałem na zadania własne, zlecone i porozumienia z organami administracji rządowej</t>
  </si>
  <si>
    <t xml:space="preserve">                               w złotych</t>
  </si>
  <si>
    <t>OGÓŁEM</t>
  </si>
  <si>
    <t xml:space="preserve">GMINA </t>
  </si>
  <si>
    <t>POWIAT</t>
  </si>
  <si>
    <t xml:space="preserve">Dział </t>
  </si>
  <si>
    <t>Wyszczególnienie</t>
  </si>
  <si>
    <t>Plan pierwotny</t>
  </si>
  <si>
    <t>Plan po zmianach</t>
  </si>
  <si>
    <t xml:space="preserve">Wykonanie                         </t>
  </si>
  <si>
    <r>
      <t xml:space="preserve">%          </t>
    </r>
    <r>
      <rPr>
        <sz val="8"/>
        <rFont val="Times New Roman"/>
        <family val="1"/>
      </rPr>
      <t xml:space="preserve"> wyk.           planu </t>
    </r>
  </si>
  <si>
    <t>Struktura                     %</t>
  </si>
  <si>
    <r>
      <t xml:space="preserve">%              </t>
    </r>
    <r>
      <rPr>
        <sz val="8"/>
        <rFont val="Times New Roman"/>
        <family val="1"/>
      </rPr>
      <t>wyk.           planu</t>
    </r>
  </si>
  <si>
    <t xml:space="preserve">Wykonanie                                      </t>
  </si>
  <si>
    <r>
      <t xml:space="preserve">%               </t>
    </r>
    <r>
      <rPr>
        <sz val="8"/>
        <rFont val="Times New Roman"/>
        <family val="1"/>
      </rPr>
      <t>wyk.           planu</t>
    </r>
  </si>
  <si>
    <t>010</t>
  </si>
  <si>
    <t>ROLNICTWO I ŁOWIECTWO</t>
  </si>
  <si>
    <t xml:space="preserve"> - zlecone</t>
  </si>
  <si>
    <t>600</t>
  </si>
  <si>
    <t>TRANSPORT I ŁĄCZNOŚĆ</t>
  </si>
  <si>
    <t xml:space="preserve"> - własne</t>
  </si>
  <si>
    <t>700</t>
  </si>
  <si>
    <t>GOSPODARKA MIESZKANIOWA</t>
  </si>
  <si>
    <t>710</t>
  </si>
  <si>
    <t>DZIAŁALNOŚĆ USŁUGOWA</t>
  </si>
  <si>
    <t xml:space="preserve"> - porozumienia z organami
   administracji rządowej</t>
  </si>
  <si>
    <t>750</t>
  </si>
  <si>
    <t>ADMINISTRACJA PUBLICZNA</t>
  </si>
  <si>
    <t xml:space="preserve"> - własne </t>
  </si>
  <si>
    <t>751</t>
  </si>
  <si>
    <t>URZĘDY NACZELNYCH ORGANÓW WŁADZY PAŃSTWOWEJ, KONTROLI I OCHRONY PRAWA ORAZ SĄDOWNICTWA</t>
  </si>
  <si>
    <t>własne</t>
  </si>
  <si>
    <t>754</t>
  </si>
  <si>
    <t>BEZPIECZEŃSTWO PUBLICZNE I OCHRONA PRZECIWPOŻAROWA</t>
  </si>
  <si>
    <t>756</t>
  </si>
  <si>
    <t>DOCHODY OD OSÓB PRAWNYCH, OD OSÓB FIZYCZNYCH I OD INNYCH JEDNOSTEK NIEPOSIADAJĄCYCH OSOBOWOŚCI PRAWNEJ</t>
  </si>
  <si>
    <t>758</t>
  </si>
  <si>
    <t>RÓŻNE ROZLICZENIA</t>
  </si>
  <si>
    <t>801</t>
  </si>
  <si>
    <t>OŚWIATA I WYCHOWANIE</t>
  </si>
  <si>
    <t>851</t>
  </si>
  <si>
    <t>OCHRONA ZDROWIA</t>
  </si>
  <si>
    <t>na podstawie porozumień</t>
  </si>
  <si>
    <t>852</t>
  </si>
  <si>
    <t>POMOC SPOŁECZNA</t>
  </si>
  <si>
    <t xml:space="preserve"> - własne, w tym:</t>
  </si>
  <si>
    <t xml:space="preserve">   porozumienia z jednostkami 
   samorządu terytorialnego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</si>
  <si>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</si>
  <si>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</si>
  <si>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</si>
  <si>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</si>
  <si>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</si>
  <si>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</si>
  <si>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zlecone</t>
  </si>
  <si>
    <t>921</t>
  </si>
  <si>
    <t>KULTURA I OCHRONA DZIEDZICTWA NARODOWEGO</t>
  </si>
  <si>
    <t>926</t>
  </si>
  <si>
    <t>KULTURA FIZYCZNA I SPORT</t>
  </si>
  <si>
    <r>
      <t xml:space="preserve"> ZADANIA WŁASNE, </t>
    </r>
    <r>
      <rPr>
        <sz val="9"/>
        <rFont val="Times New Roman CE"/>
        <family val="0"/>
      </rPr>
      <t>w tym:</t>
    </r>
  </si>
  <si>
    <t>porozumienia z jednostkami samorządu terytorialnego</t>
  </si>
  <si>
    <t xml:space="preserve"> ZADANIA ZLECONE</t>
  </si>
  <si>
    <t>ZADANIA REALIZOWANE ZA PODSTAWIE POROZUMIEŃ Z ORGANAMI ADMINISTRACJI RZĄDOWEJ</t>
  </si>
  <si>
    <t>Autor dokumentu: Sylwia Szpak</t>
  </si>
  <si>
    <t>Wprowadził do BIP: Agnieszka Sulewska</t>
  </si>
  <si>
    <t>Data wprowadzenia do BIP: 07.09.2009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</si>
</sst>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0.0"/>
    <numFmt numFmtId="166" formatCode="#,##0.0"/>
  </numFmts>
  <fonts count="29">
    <font>
      <sz val="10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5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 CE"/>
      <family val="1"/>
    </font>
    <font>
      <b/>
      <sz val="11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10"/>
      <name val="Times New Roman CE"/>
      <family val="1"/>
    </font>
    <font>
      <b/>
      <i/>
      <sz val="9"/>
      <name val="Times New Roman"/>
      <family val="1"/>
    </font>
    <font>
      <sz val="9"/>
      <name val="Times New Roman CE"/>
      <family val="0"/>
    </font>
    <font>
      <i/>
      <sz val="9"/>
      <name val="Times New Roman CE"/>
      <family val="1"/>
    </font>
    <font>
      <i/>
      <sz val="9"/>
      <name val="MS Sans Serif"/>
      <family val="0"/>
    </font>
    <font>
      <sz val="9"/>
      <name val="MS Sans Serif"/>
      <family val="0"/>
    </font>
    <font>
      <b/>
      <sz val="9"/>
      <name val="MS Sans Serif"/>
      <family val="0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6" fontId="5" fillId="0" borderId="0" xfId="0" applyFont="1" applyAlignment="1">
      <alignment horizontal="centerContinuous" vertical="center" wrapText="1"/>
    </xf>
    <xf numFmtId="164" fontId="5" fillId="0" borderId="0" xfId="0" applyFont="1" applyAlignment="1">
      <alignment horizontal="centerContinuous" vertical="center" wrapText="1"/>
    </xf>
    <xf numFmtId="0" fontId="5" fillId="0" borderId="0" xfId="0" applyFont="1" applyAlignment="1">
      <alignment vertical="center" wrapText="1"/>
    </xf>
    <xf numFmtId="166" fontId="4" fillId="0" borderId="0" xfId="0" applyFont="1" applyAlignment="1">
      <alignment horizontal="centerContinuous" vertical="center" wrapText="1"/>
    </xf>
    <xf numFmtId="166" fontId="6" fillId="0" borderId="0" xfId="0" applyFont="1" applyAlignment="1">
      <alignment horizontal="centerContinuous" vertical="center" wrapText="1"/>
    </xf>
    <xf numFmtId="166" fontId="7" fillId="0" borderId="0" xfId="0" applyFont="1" applyAlignment="1">
      <alignment horizontal="centerContinuous" vertical="center" wrapText="1"/>
    </xf>
    <xf numFmtId="166" fontId="8" fillId="0" borderId="0" xfId="0" applyFont="1" applyAlignment="1">
      <alignment horizontal="centerContinuous" vertical="center" wrapText="1"/>
    </xf>
    <xf numFmtId="164" fontId="9" fillId="0" borderId="0" xfId="0" applyFont="1" applyAlignment="1">
      <alignment horizontal="centerContinuous" vertical="center" wrapText="1"/>
    </xf>
    <xf numFmtId="165" fontId="8" fillId="0" borderId="0" xfId="0" applyNumberFormat="1" applyFont="1" applyAlignment="1">
      <alignment horizontal="centerContinuous" vertical="center" wrapText="1"/>
    </xf>
    <xf numFmtId="164" fontId="8" fillId="0" borderId="0" xfId="0" applyFont="1" applyAlignment="1">
      <alignment horizontal="centerContinuous" vertical="center" wrapText="1"/>
    </xf>
    <xf numFmtId="166" fontId="1" fillId="0" borderId="0" xfId="0" applyFont="1" applyAlignment="1">
      <alignment horizontal="centerContinuous"/>
    </xf>
    <xf numFmtId="166" fontId="1" fillId="0" borderId="0" xfId="0" applyFont="1" applyBorder="1" applyAlignment="1">
      <alignment horizontal="centerContinuous"/>
    </xf>
    <xf numFmtId="166" fontId="1" fillId="0" borderId="0" xfId="0" applyFont="1" applyAlignment="1">
      <alignment horizontal="centerContinuous"/>
    </xf>
    <xf numFmtId="164" fontId="2" fillId="0" borderId="0" xfId="0" applyFont="1" applyAlignment="1">
      <alignment horizontal="centerContinuous"/>
    </xf>
    <xf numFmtId="165" fontId="1" fillId="0" borderId="0" xfId="0" applyNumberFormat="1" applyFont="1" applyAlignment="1">
      <alignment horizontal="centerContinuous" vertical="top"/>
    </xf>
    <xf numFmtId="164" fontId="1" fillId="0" borderId="0" xfId="0" applyFont="1" applyBorder="1" applyAlignment="1">
      <alignment horizontal="centerContinuous"/>
    </xf>
    <xf numFmtId="164" fontId="10" fillId="0" borderId="0" xfId="0" applyFont="1" applyBorder="1" applyAlignment="1">
      <alignment horizontal="center"/>
    </xf>
    <xf numFmtId="166" fontId="11" fillId="0" borderId="1" xfId="0" applyFont="1" applyBorder="1" applyAlignment="1">
      <alignment horizontal="center" vertical="center"/>
    </xf>
    <xf numFmtId="166" fontId="11" fillId="0" borderId="2" xfId="0" applyFont="1" applyBorder="1" applyAlignment="1">
      <alignment horizontal="center" vertical="center"/>
    </xf>
    <xf numFmtId="166" fontId="11" fillId="0" borderId="3" xfId="0" applyFont="1" applyBorder="1" applyAlignment="1">
      <alignment horizontal="centerContinuous" vertical="center"/>
    </xf>
    <xf numFmtId="166" fontId="11" fillId="0" borderId="4" xfId="0" applyFont="1" applyBorder="1" applyAlignment="1">
      <alignment horizontal="centerContinuous" vertical="center"/>
    </xf>
    <xf numFmtId="166" fontId="11" fillId="0" borderId="4" xfId="0" applyFont="1" applyBorder="1" applyAlignment="1">
      <alignment horizontal="centerContinuous" vertical="center" wrapText="1"/>
    </xf>
    <xf numFmtId="164" fontId="12" fillId="0" borderId="4" xfId="0" applyFont="1" applyBorder="1" applyAlignment="1">
      <alignment horizontal="centerContinuous" vertical="center" wrapText="1"/>
    </xf>
    <xf numFmtId="165" fontId="11" fillId="0" borderId="5" xfId="0" applyNumberFormat="1" applyFont="1" applyBorder="1" applyAlignment="1">
      <alignment horizontal="centerContinuous" vertical="center" wrapText="1"/>
    </xf>
    <xf numFmtId="166" fontId="11" fillId="0" borderId="6" xfId="0" applyFont="1" applyBorder="1" applyAlignment="1">
      <alignment horizontal="centerContinuous" vertical="center" wrapText="1"/>
    </xf>
    <xf numFmtId="164" fontId="11" fillId="0" borderId="7" xfId="0" applyFont="1" applyBorder="1" applyAlignment="1">
      <alignment horizontal="centerContinuous" vertical="center" wrapText="1"/>
    </xf>
    <xf numFmtId="166" fontId="11" fillId="0" borderId="8" xfId="0" applyFont="1" applyBorder="1" applyAlignment="1">
      <alignment horizontal="centerContinuous" vertical="center" wrapText="1"/>
    </xf>
    <xf numFmtId="166" fontId="11" fillId="0" borderId="6" xfId="0" applyFont="1" applyBorder="1" applyAlignment="1">
      <alignment horizontal="centerContinuous" vertical="center" wrapText="1"/>
    </xf>
    <xf numFmtId="0" fontId="13" fillId="0" borderId="0" xfId="0" applyFont="1" applyBorder="1" applyAlignment="1">
      <alignment/>
    </xf>
    <xf numFmtId="49" fontId="14" fillId="0" borderId="9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 vertical="center" wrapText="1"/>
    </xf>
    <xf numFmtId="166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165" fontId="17" fillId="0" borderId="15" xfId="0" applyNumberFormat="1" applyFont="1" applyBorder="1" applyAlignment="1">
      <alignment horizontal="center" vertical="center" wrapText="1"/>
    </xf>
    <xf numFmtId="166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3" fontId="17" fillId="0" borderId="17" xfId="0" applyFont="1" applyBorder="1" applyAlignment="1">
      <alignment horizontal="center" vertical="center"/>
    </xf>
    <xf numFmtId="3" fontId="17" fillId="0" borderId="18" xfId="0" applyFont="1" applyBorder="1" applyAlignment="1">
      <alignment horizontal="center" vertical="center"/>
    </xf>
    <xf numFmtId="3" fontId="17" fillId="0" borderId="19" xfId="0" applyFont="1" applyBorder="1" applyAlignment="1">
      <alignment horizontal="center" vertical="center"/>
    </xf>
    <xf numFmtId="3" fontId="17" fillId="0" borderId="20" xfId="0" applyFont="1" applyBorder="1" applyAlignment="1">
      <alignment horizontal="center" vertical="center"/>
    </xf>
    <xf numFmtId="3" fontId="17" fillId="0" borderId="21" xfId="0" applyFont="1" applyBorder="1" applyAlignment="1">
      <alignment horizontal="center" vertical="center"/>
    </xf>
    <xf numFmtId="1" fontId="17" fillId="0" borderId="18" xfId="0" applyNumberFormat="1" applyFont="1" applyBorder="1" applyAlignment="1">
      <alignment horizontal="center" vertical="center"/>
    </xf>
    <xf numFmtId="3" fontId="17" fillId="0" borderId="18" xfId="0" applyFont="1" applyBorder="1" applyAlignment="1">
      <alignment horizontal="center" vertical="center"/>
    </xf>
    <xf numFmtId="3" fontId="17" fillId="0" borderId="18" xfId="0" applyFont="1" applyBorder="1" applyAlignment="1">
      <alignment horizontal="center" vertical="center"/>
    </xf>
    <xf numFmtId="3" fontId="17" fillId="0" borderId="0" xfId="0" applyFont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/>
    </xf>
    <xf numFmtId="3" fontId="18" fillId="0" borderId="2" xfId="0" applyFont="1" applyBorder="1" applyAlignment="1">
      <alignment horizontal="center" vertical="center"/>
    </xf>
    <xf numFmtId="3" fontId="18" fillId="0" borderId="23" xfId="0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right" vertical="center"/>
    </xf>
    <xf numFmtId="3" fontId="18" fillId="0" borderId="24" xfId="0" applyNumberFormat="1" applyFont="1" applyBorder="1" applyAlignment="1">
      <alignment horizontal="right" vertical="center"/>
    </xf>
    <xf numFmtId="166" fontId="18" fillId="0" borderId="25" xfId="0" applyNumberFormat="1" applyFont="1" applyBorder="1" applyAlignment="1">
      <alignment vertical="center" wrapText="1"/>
    </xf>
    <xf numFmtId="165" fontId="18" fillId="0" borderId="2" xfId="0" applyNumberFormat="1" applyFont="1" applyBorder="1" applyAlignment="1">
      <alignment horizontal="right" vertical="center"/>
    </xf>
    <xf numFmtId="3" fontId="18" fillId="0" borderId="25" xfId="0" applyFont="1" applyBorder="1" applyAlignment="1">
      <alignment horizontal="right" vertical="center"/>
    </xf>
    <xf numFmtId="166" fontId="18" fillId="0" borderId="2" xfId="0" applyNumberFormat="1" applyFont="1" applyBorder="1" applyAlignment="1">
      <alignment vertical="center"/>
    </xf>
    <xf numFmtId="3" fontId="18" fillId="0" borderId="24" xfId="0" applyFont="1" applyBorder="1" applyAlignment="1">
      <alignment horizontal="center" vertical="center"/>
    </xf>
    <xf numFmtId="3" fontId="18" fillId="0" borderId="0" xfId="0" applyFont="1" applyAlignment="1">
      <alignment horizontal="center" vertical="center"/>
    </xf>
    <xf numFmtId="3" fontId="17" fillId="0" borderId="26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3" fontId="17" fillId="0" borderId="27" xfId="0" applyFont="1" applyBorder="1" applyAlignment="1">
      <alignment horizontal="center" vertical="center"/>
    </xf>
    <xf numFmtId="3" fontId="10" fillId="0" borderId="28" xfId="0" applyNumberFormat="1" applyFont="1" applyBorder="1" applyAlignment="1">
      <alignment horizontal="right" vertical="center"/>
    </xf>
    <xf numFmtId="3" fontId="10" fillId="0" borderId="29" xfId="0" applyNumberFormat="1" applyFont="1" applyBorder="1" applyAlignment="1">
      <alignment horizontal="right" vertical="center"/>
    </xf>
    <xf numFmtId="166" fontId="10" fillId="0" borderId="14" xfId="0" applyNumberFormat="1" applyFont="1" applyBorder="1" applyAlignment="1">
      <alignment vertical="center" wrapText="1"/>
    </xf>
    <xf numFmtId="165" fontId="17" fillId="0" borderId="15" xfId="0" applyNumberFormat="1" applyFont="1" applyBorder="1" applyAlignment="1">
      <alignment horizontal="center" vertical="center"/>
    </xf>
    <xf numFmtId="3" fontId="10" fillId="0" borderId="14" xfId="0" applyFont="1" applyBorder="1" applyAlignment="1">
      <alignment horizontal="right" vertical="center"/>
    </xf>
    <xf numFmtId="166" fontId="10" fillId="0" borderId="15" xfId="0" applyNumberFormat="1" applyFont="1" applyBorder="1" applyAlignment="1">
      <alignment vertical="center"/>
    </xf>
    <xf numFmtId="3" fontId="17" fillId="0" borderId="29" xfId="0" applyFont="1" applyBorder="1" applyAlignment="1">
      <alignment horizontal="center" vertical="center"/>
    </xf>
    <xf numFmtId="3" fontId="17" fillId="0" borderId="15" xfId="0" applyFont="1" applyBorder="1" applyAlignment="1">
      <alignment horizontal="center" vertical="center"/>
    </xf>
    <xf numFmtId="49" fontId="18" fillId="0" borderId="30" xfId="0" applyNumberFormat="1" applyFont="1" applyBorder="1" applyAlignment="1">
      <alignment horizontal="center" vertical="center" wrapText="1"/>
    </xf>
    <xf numFmtId="0" fontId="18" fillId="0" borderId="31" xfId="0" applyFont="1" applyBorder="1" applyAlignment="1">
      <alignment vertical="center" wrapText="1"/>
    </xf>
    <xf numFmtId="3" fontId="18" fillId="0" borderId="32" xfId="0" applyNumberFormat="1" applyFont="1" applyBorder="1" applyAlignment="1">
      <alignment vertical="center" wrapText="1"/>
    </xf>
    <xf numFmtId="3" fontId="18" fillId="0" borderId="30" xfId="0" applyNumberFormat="1" applyFont="1" applyBorder="1" applyAlignment="1">
      <alignment vertical="center" wrapText="1"/>
    </xf>
    <xf numFmtId="3" fontId="18" fillId="0" borderId="33" xfId="0" applyNumberFormat="1" applyFont="1" applyBorder="1" applyAlignment="1">
      <alignment vertical="center" wrapText="1"/>
    </xf>
    <xf numFmtId="166" fontId="18" fillId="0" borderId="34" xfId="0" applyNumberFormat="1" applyFont="1" applyBorder="1" applyAlignment="1">
      <alignment vertical="center" wrapText="1"/>
    </xf>
    <xf numFmtId="165" fontId="18" fillId="0" borderId="31" xfId="0" applyNumberFormat="1" applyFont="1" applyBorder="1" applyAlignment="1">
      <alignment horizontal="right" vertical="center"/>
    </xf>
    <xf numFmtId="3" fontId="18" fillId="0" borderId="34" xfId="0" applyNumberFormat="1" applyFont="1" applyBorder="1" applyAlignment="1">
      <alignment vertical="center" wrapText="1"/>
    </xf>
    <xf numFmtId="166" fontId="18" fillId="0" borderId="31" xfId="0" applyNumberFormat="1" applyFont="1" applyBorder="1" applyAlignment="1">
      <alignment vertical="center"/>
    </xf>
    <xf numFmtId="3" fontId="18" fillId="0" borderId="33" xfId="0" applyNumberFormat="1" applyFont="1" applyBorder="1" applyAlignment="1">
      <alignment vertical="center"/>
    </xf>
    <xf numFmtId="166" fontId="18" fillId="0" borderId="31" xfId="0" applyNumberFormat="1" applyFont="1" applyBorder="1" applyAlignment="1">
      <alignment vertical="center" wrapText="1"/>
    </xf>
    <xf numFmtId="3" fontId="18" fillId="0" borderId="0" xfId="0" applyFont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3" fontId="10" fillId="0" borderId="36" xfId="0" applyNumberFormat="1" applyFont="1" applyBorder="1" applyAlignment="1">
      <alignment vertical="center"/>
    </xf>
    <xf numFmtId="3" fontId="10" fillId="0" borderId="35" xfId="0" applyNumberFormat="1" applyFont="1" applyBorder="1" applyAlignment="1">
      <alignment vertical="center"/>
    </xf>
    <xf numFmtId="3" fontId="10" fillId="0" borderId="14" xfId="0" applyFont="1" applyBorder="1" applyAlignment="1">
      <alignment vertical="center"/>
    </xf>
    <xf numFmtId="166" fontId="10" fillId="0" borderId="37" xfId="0" applyNumberFormat="1" applyFont="1" applyBorder="1" applyAlignment="1">
      <alignment vertical="center" wrapText="1"/>
    </xf>
    <xf numFmtId="165" fontId="10" fillId="0" borderId="10" xfId="0" applyNumberFormat="1" applyFont="1" applyBorder="1" applyAlignment="1">
      <alignment vertical="center"/>
    </xf>
    <xf numFmtId="3" fontId="10" fillId="0" borderId="37" xfId="0" applyNumberFormat="1" applyFont="1" applyBorder="1" applyAlignment="1">
      <alignment vertical="center"/>
    </xf>
    <xf numFmtId="166" fontId="10" fillId="0" borderId="10" xfId="0" applyNumberFormat="1" applyFont="1" applyBorder="1" applyAlignment="1">
      <alignment vertical="center"/>
    </xf>
    <xf numFmtId="3" fontId="10" fillId="0" borderId="38" xfId="0" applyNumberFormat="1" applyFont="1" applyBorder="1" applyAlignment="1">
      <alignment vertical="center"/>
    </xf>
    <xf numFmtId="166" fontId="10" fillId="0" borderId="10" xfId="0" applyNumberFormat="1" applyFont="1" applyBorder="1" applyAlignment="1">
      <alignment vertical="center"/>
    </xf>
    <xf numFmtId="3" fontId="10" fillId="0" borderId="0" xfId="0" applyFont="1" applyBorder="1" applyAlignment="1">
      <alignment horizontal="center" vertical="center"/>
    </xf>
    <xf numFmtId="3" fontId="18" fillId="0" borderId="38" xfId="0" applyFont="1" applyBorder="1" applyAlignment="1">
      <alignment vertical="center" wrapText="1"/>
    </xf>
    <xf numFmtId="166" fontId="18" fillId="0" borderId="34" xfId="0" applyNumberFormat="1" applyFont="1" applyBorder="1" applyAlignment="1">
      <alignment vertical="center" wrapText="1"/>
    </xf>
    <xf numFmtId="165" fontId="18" fillId="0" borderId="31" xfId="0" applyNumberFormat="1" applyFont="1" applyBorder="1" applyAlignment="1">
      <alignment vertical="center" wrapText="1"/>
    </xf>
    <xf numFmtId="166" fontId="18" fillId="0" borderId="31" xfId="0" applyNumberFormat="1" applyFont="1" applyBorder="1" applyAlignment="1">
      <alignment vertical="center"/>
    </xf>
    <xf numFmtId="49" fontId="3" fillId="0" borderId="35" xfId="0" applyNumberFormat="1" applyFont="1" applyBorder="1" applyAlignment="1">
      <alignment horizontal="center" vertical="center"/>
    </xf>
    <xf numFmtId="3" fontId="10" fillId="0" borderId="38" xfId="0" applyFont="1" applyBorder="1" applyAlignment="1">
      <alignment vertical="center"/>
    </xf>
    <xf numFmtId="49" fontId="3" fillId="0" borderId="28" xfId="0" applyNumberFormat="1" applyFont="1" applyBorder="1" applyAlignment="1">
      <alignment horizontal="center" vertical="center"/>
    </xf>
    <xf numFmtId="3" fontId="10" fillId="0" borderId="27" xfId="0" applyNumberFormat="1" applyFont="1" applyBorder="1" applyAlignment="1">
      <alignment vertical="center"/>
    </xf>
    <xf numFmtId="3" fontId="10" fillId="0" borderId="28" xfId="0" applyNumberFormat="1" applyFont="1" applyBorder="1" applyAlignment="1">
      <alignment vertical="center"/>
    </xf>
    <xf numFmtId="3" fontId="10" fillId="0" borderId="29" xfId="0" applyFont="1" applyBorder="1" applyAlignment="1">
      <alignment vertical="center"/>
    </xf>
    <xf numFmtId="165" fontId="10" fillId="0" borderId="15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vertical="center"/>
    </xf>
    <xf numFmtId="3" fontId="10" fillId="0" borderId="29" xfId="0" applyNumberFormat="1" applyFont="1" applyBorder="1" applyAlignment="1">
      <alignment vertical="center"/>
    </xf>
    <xf numFmtId="3" fontId="10" fillId="0" borderId="0" xfId="0" applyFont="1" applyAlignment="1">
      <alignment horizontal="center" vertical="center"/>
    </xf>
    <xf numFmtId="49" fontId="18" fillId="0" borderId="30" xfId="0" applyNumberFormat="1" applyFont="1" applyBorder="1" applyAlignment="1">
      <alignment horizontal="center" vertical="center"/>
    </xf>
    <xf numFmtId="0" fontId="18" fillId="0" borderId="31" xfId="0" applyFont="1" applyBorder="1" applyAlignment="1">
      <alignment vertical="center" wrapText="1"/>
    </xf>
    <xf numFmtId="3" fontId="18" fillId="0" borderId="32" xfId="0" applyNumberFormat="1" applyFont="1" applyBorder="1" applyAlignment="1">
      <alignment vertical="center"/>
    </xf>
    <xf numFmtId="3" fontId="18" fillId="0" borderId="30" xfId="0" applyNumberFormat="1" applyFont="1" applyBorder="1" applyAlignment="1">
      <alignment vertical="center"/>
    </xf>
    <xf numFmtId="3" fontId="18" fillId="0" borderId="39" xfId="0" applyNumberFormat="1" applyFont="1" applyBorder="1" applyAlignment="1">
      <alignment vertical="center"/>
    </xf>
    <xf numFmtId="165" fontId="18" fillId="0" borderId="31" xfId="0" applyNumberFormat="1" applyFont="1" applyBorder="1" applyAlignment="1">
      <alignment vertical="center" wrapText="1"/>
    </xf>
    <xf numFmtId="3" fontId="18" fillId="0" borderId="4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65" fontId="3" fillId="0" borderId="10" xfId="0" applyNumberFormat="1" applyFont="1" applyBorder="1" applyAlignment="1">
      <alignment vertical="center" wrapText="1"/>
    </xf>
    <xf numFmtId="3" fontId="10" fillId="0" borderId="37" xfId="0" applyFont="1" applyBorder="1" applyAlignment="1">
      <alignment vertical="center"/>
    </xf>
    <xf numFmtId="49" fontId="10" fillId="0" borderId="35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165" fontId="10" fillId="0" borderId="10" xfId="0" applyNumberFormat="1" applyFont="1" applyBorder="1" applyAlignment="1">
      <alignment vertical="center" wrapText="1"/>
    </xf>
    <xf numFmtId="166" fontId="10" fillId="0" borderId="41" xfId="0" applyNumberFormat="1" applyFont="1" applyBorder="1" applyAlignment="1">
      <alignment vertical="center"/>
    </xf>
    <xf numFmtId="3" fontId="10" fillId="0" borderId="0" xfId="0" applyFont="1" applyAlignment="1">
      <alignment horizontal="center" vertical="center"/>
    </xf>
    <xf numFmtId="165" fontId="18" fillId="0" borderId="31" xfId="0" applyNumberFormat="1" applyFont="1" applyBorder="1" applyAlignment="1">
      <alignment vertical="center"/>
    </xf>
    <xf numFmtId="3" fontId="18" fillId="0" borderId="34" xfId="0" applyNumberFormat="1" applyFont="1" applyBorder="1" applyAlignment="1">
      <alignment vertical="center"/>
    </xf>
    <xf numFmtId="49" fontId="19" fillId="0" borderId="3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2" fillId="0" borderId="36" xfId="0" applyNumberFormat="1" applyFont="1" applyBorder="1" applyAlignment="1">
      <alignment vertical="center"/>
    </xf>
    <xf numFmtId="3" fontId="2" fillId="0" borderId="35" xfId="0" applyNumberFormat="1" applyFont="1" applyBorder="1" applyAlignment="1">
      <alignment vertical="center"/>
    </xf>
    <xf numFmtId="3" fontId="2" fillId="0" borderId="38" xfId="0" applyFont="1" applyBorder="1" applyAlignment="1">
      <alignment vertical="center"/>
    </xf>
    <xf numFmtId="166" fontId="18" fillId="0" borderId="37" xfId="0" applyNumberFormat="1" applyFont="1" applyBorder="1" applyAlignment="1">
      <alignment vertical="center" wrapText="1"/>
    </xf>
    <xf numFmtId="165" fontId="2" fillId="0" borderId="10" xfId="0" applyNumberFormat="1" applyFont="1" applyBorder="1" applyAlignment="1">
      <alignment vertical="center"/>
    </xf>
    <xf numFmtId="3" fontId="2" fillId="0" borderId="37" xfId="0" applyNumberFormat="1" applyFont="1" applyBorder="1" applyAlignment="1">
      <alignment vertical="center"/>
    </xf>
    <xf numFmtId="166" fontId="1" fillId="0" borderId="10" xfId="0" applyNumberFormat="1" applyFont="1" applyBorder="1" applyAlignment="1">
      <alignment vertical="center"/>
    </xf>
    <xf numFmtId="3" fontId="2" fillId="0" borderId="38" xfId="0" applyNumberFormat="1" applyFont="1" applyBorder="1" applyAlignment="1">
      <alignment vertical="center"/>
    </xf>
    <xf numFmtId="3" fontId="2" fillId="0" borderId="0" xfId="0" applyFont="1" applyBorder="1" applyAlignment="1">
      <alignment horizontal="center" vertical="center"/>
    </xf>
    <xf numFmtId="49" fontId="18" fillId="0" borderId="28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3" fontId="1" fillId="0" borderId="29" xfId="0" applyFont="1" applyBorder="1" applyAlignment="1">
      <alignment vertical="center"/>
    </xf>
    <xf numFmtId="166" fontId="1" fillId="0" borderId="14" xfId="0" applyNumberFormat="1" applyFont="1" applyBorder="1" applyAlignment="1">
      <alignment vertical="center" wrapText="1"/>
    </xf>
    <xf numFmtId="165" fontId="1" fillId="0" borderId="15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3" fontId="18" fillId="0" borderId="38" xfId="0" applyNumberFormat="1" applyFont="1" applyBorder="1" applyAlignment="1">
      <alignment vertical="center"/>
    </xf>
    <xf numFmtId="166" fontId="10" fillId="0" borderId="15" xfId="0" applyNumberFormat="1" applyFont="1" applyBorder="1" applyAlignment="1">
      <alignment vertical="center"/>
    </xf>
    <xf numFmtId="3" fontId="20" fillId="0" borderId="0" xfId="0" applyFont="1" applyBorder="1" applyAlignment="1">
      <alignment horizontal="center" vertical="center"/>
    </xf>
    <xf numFmtId="165" fontId="10" fillId="0" borderId="41" xfId="0" applyNumberFormat="1" applyFont="1" applyBorder="1" applyAlignment="1">
      <alignment vertical="center"/>
    </xf>
    <xf numFmtId="3" fontId="18" fillId="0" borderId="34" xfId="0" applyNumberFormat="1" applyFont="1" applyBorder="1" applyAlignment="1">
      <alignment vertical="center"/>
    </xf>
    <xf numFmtId="165" fontId="18" fillId="0" borderId="31" xfId="0" applyNumberFormat="1" applyFont="1" applyBorder="1" applyAlignment="1">
      <alignment vertical="center"/>
    </xf>
    <xf numFmtId="165" fontId="10" fillId="0" borderId="10" xfId="0" applyNumberFormat="1" applyFont="1" applyBorder="1" applyAlignment="1">
      <alignment vertical="center"/>
    </xf>
    <xf numFmtId="166" fontId="3" fillId="0" borderId="31" xfId="0" applyNumberFormat="1" applyFont="1" applyBorder="1" applyAlignment="1">
      <alignment vertical="center"/>
    </xf>
    <xf numFmtId="49" fontId="12" fillId="0" borderId="3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3" fontId="21" fillId="0" borderId="36" xfId="0" applyNumberFormat="1" applyFont="1" applyBorder="1" applyAlignment="1">
      <alignment vertical="center"/>
    </xf>
    <xf numFmtId="3" fontId="21" fillId="0" borderId="35" xfId="0" applyNumberFormat="1" applyFont="1" applyBorder="1" applyAlignment="1">
      <alignment vertical="center"/>
    </xf>
    <xf numFmtId="3" fontId="21" fillId="0" borderId="38" xfId="0" applyFont="1" applyBorder="1" applyAlignment="1">
      <alignment vertical="center"/>
    </xf>
    <xf numFmtId="3" fontId="21" fillId="0" borderId="37" xfId="0" applyNumberFormat="1" applyFont="1" applyBorder="1" applyAlignment="1">
      <alignment vertical="center"/>
    </xf>
    <xf numFmtId="166" fontId="13" fillId="0" borderId="10" xfId="0" applyNumberFormat="1" applyFont="1" applyBorder="1" applyAlignment="1">
      <alignment vertical="center"/>
    </xf>
    <xf numFmtId="3" fontId="21" fillId="0" borderId="0" xfId="0" applyFont="1" applyBorder="1" applyAlignment="1">
      <alignment horizontal="center" vertical="center"/>
    </xf>
    <xf numFmtId="49" fontId="18" fillId="0" borderId="35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3" fontId="18" fillId="0" borderId="30" xfId="0" applyFont="1" applyBorder="1" applyAlignment="1">
      <alignment vertical="center"/>
    </xf>
    <xf numFmtId="3" fontId="18" fillId="0" borderId="33" xfId="0" applyFont="1" applyBorder="1" applyAlignment="1">
      <alignment vertical="center"/>
    </xf>
    <xf numFmtId="3" fontId="18" fillId="0" borderId="37" xfId="0" applyNumberFormat="1" applyFont="1" applyBorder="1" applyAlignment="1">
      <alignment vertical="center"/>
    </xf>
    <xf numFmtId="3" fontId="13" fillId="0" borderId="0" xfId="0" applyFont="1" applyBorder="1" applyAlignment="1">
      <alignment horizontal="center" vertical="center"/>
    </xf>
    <xf numFmtId="49" fontId="20" fillId="0" borderId="35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 shrinkToFit="1"/>
    </xf>
    <xf numFmtId="3" fontId="20" fillId="0" borderId="36" xfId="0" applyNumberFormat="1" applyFont="1" applyBorder="1" applyAlignment="1">
      <alignment vertical="center"/>
    </xf>
    <xf numFmtId="3" fontId="20" fillId="0" borderId="35" xfId="0" applyNumberFormat="1" applyFont="1" applyBorder="1" applyAlignment="1">
      <alignment vertical="center"/>
    </xf>
    <xf numFmtId="3" fontId="20" fillId="0" borderId="38" xfId="0" applyFont="1" applyBorder="1" applyAlignment="1">
      <alignment vertical="center"/>
    </xf>
    <xf numFmtId="166" fontId="20" fillId="0" borderId="37" xfId="0" applyNumberFormat="1" applyFont="1" applyBorder="1" applyAlignment="1">
      <alignment vertical="center" wrapText="1"/>
    </xf>
    <xf numFmtId="165" fontId="20" fillId="0" borderId="10" xfId="0" applyNumberFormat="1" applyFont="1" applyBorder="1" applyAlignment="1">
      <alignment vertical="center"/>
    </xf>
    <xf numFmtId="3" fontId="20" fillId="0" borderId="37" xfId="0" applyNumberFormat="1" applyFont="1" applyBorder="1" applyAlignment="1">
      <alignment vertical="center"/>
    </xf>
    <xf numFmtId="166" fontId="20" fillId="0" borderId="10" xfId="0" applyNumberFormat="1" applyFont="1" applyBorder="1" applyAlignment="1">
      <alignment vertical="center"/>
    </xf>
    <xf numFmtId="166" fontId="20" fillId="0" borderId="10" xfId="0" applyNumberFormat="1" applyFont="1" applyBorder="1" applyAlignment="1">
      <alignment vertical="center"/>
    </xf>
    <xf numFmtId="49" fontId="18" fillId="0" borderId="35" xfId="0" applyNumberFormat="1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vertical="center" wrapText="1"/>
      <protection locked="0"/>
    </xf>
    <xf numFmtId="3" fontId="18" fillId="0" borderId="36" xfId="0" applyNumberFormat="1" applyFont="1" applyBorder="1" applyAlignment="1">
      <alignment vertical="center"/>
    </xf>
    <xf numFmtId="3" fontId="18" fillId="0" borderId="35" xfId="0" applyNumberFormat="1" applyFont="1" applyBorder="1" applyAlignment="1">
      <alignment vertical="center"/>
    </xf>
    <xf numFmtId="165" fontId="18" fillId="0" borderId="10" xfId="0" applyNumberFormat="1" applyFont="1" applyBorder="1" applyAlignment="1">
      <alignment vertical="center"/>
    </xf>
    <xf numFmtId="166" fontId="18" fillId="0" borderId="10" xfId="0" applyNumberFormat="1" applyFont="1" applyBorder="1" applyAlignment="1">
      <alignment vertical="center"/>
    </xf>
    <xf numFmtId="165" fontId="20" fillId="0" borderId="10" xfId="0" applyNumberFormat="1" applyFont="1" applyBorder="1" applyAlignment="1">
      <alignment vertical="center"/>
    </xf>
    <xf numFmtId="3" fontId="20" fillId="0" borderId="0" xfId="0" applyFont="1" applyAlignment="1">
      <alignment horizontal="center" vertical="center"/>
    </xf>
    <xf numFmtId="165" fontId="10" fillId="0" borderId="15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166" fontId="18" fillId="0" borderId="10" xfId="0" applyNumberFormat="1" applyFont="1" applyBorder="1" applyAlignment="1">
      <alignment vertical="center"/>
    </xf>
    <xf numFmtId="49" fontId="23" fillId="0" borderId="28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vertical="center" wrapText="1" shrinkToFit="1"/>
    </xf>
    <xf numFmtId="3" fontId="20" fillId="0" borderId="27" xfId="0" applyNumberFormat="1" applyFont="1" applyBorder="1" applyAlignment="1">
      <alignment vertical="center"/>
    </xf>
    <xf numFmtId="3" fontId="20" fillId="0" borderId="28" xfId="0" applyNumberFormat="1" applyFont="1" applyBorder="1" applyAlignment="1">
      <alignment vertical="center"/>
    </xf>
    <xf numFmtId="3" fontId="20" fillId="0" borderId="29" xfId="0" applyFont="1" applyBorder="1" applyAlignment="1">
      <alignment vertical="center"/>
    </xf>
    <xf numFmtId="166" fontId="20" fillId="0" borderId="14" xfId="0" applyNumberFormat="1" applyFont="1" applyBorder="1" applyAlignment="1">
      <alignment vertical="center" wrapText="1"/>
    </xf>
    <xf numFmtId="165" fontId="20" fillId="0" borderId="15" xfId="0" applyNumberFormat="1" applyFont="1" applyBorder="1" applyAlignment="1">
      <alignment vertical="center"/>
    </xf>
    <xf numFmtId="3" fontId="20" fillId="0" borderId="14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3" fontId="20" fillId="0" borderId="0" xfId="0" applyFont="1" applyBorder="1" applyAlignment="1">
      <alignment horizontal="center" vertical="center"/>
    </xf>
    <xf numFmtId="165" fontId="3" fillId="0" borderId="10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3" fontId="20" fillId="0" borderId="27" xfId="0" applyNumberFormat="1" applyFont="1" applyBorder="1" applyAlignment="1">
      <alignment vertical="center"/>
    </xf>
    <xf numFmtId="3" fontId="20" fillId="0" borderId="35" xfId="0" applyNumberFormat="1" applyFont="1" applyBorder="1" applyAlignment="1">
      <alignment vertical="center"/>
    </xf>
    <xf numFmtId="165" fontId="19" fillId="0" borderId="15" xfId="0" applyNumberFormat="1" applyFont="1" applyBorder="1" applyAlignment="1">
      <alignment vertical="center"/>
    </xf>
    <xf numFmtId="3" fontId="20" fillId="0" borderId="14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166" fontId="10" fillId="0" borderId="15" xfId="0" applyNumberFormat="1" applyFont="1" applyBorder="1" applyAlignment="1">
      <alignment vertical="center"/>
    </xf>
    <xf numFmtId="166" fontId="20" fillId="0" borderId="41" xfId="0" applyNumberFormat="1" applyFont="1" applyBorder="1" applyAlignment="1">
      <alignment vertical="center"/>
    </xf>
    <xf numFmtId="3" fontId="10" fillId="0" borderId="0" xfId="0" applyFont="1" applyBorder="1" applyAlignment="1">
      <alignment horizontal="center" vertical="center"/>
    </xf>
    <xf numFmtId="49" fontId="18" fillId="0" borderId="30" xfId="0" applyNumberFormat="1" applyFont="1" applyBorder="1" applyAlignment="1">
      <alignment horizontal="center" vertical="center"/>
    </xf>
    <xf numFmtId="0" fontId="18" fillId="0" borderId="42" xfId="0" applyFont="1" applyBorder="1" applyAlignment="1">
      <alignment vertical="center" wrapText="1"/>
    </xf>
    <xf numFmtId="165" fontId="3" fillId="0" borderId="31" xfId="0" applyNumberFormat="1" applyFont="1" applyBorder="1" applyAlignment="1">
      <alignment vertical="center"/>
    </xf>
    <xf numFmtId="165" fontId="10" fillId="0" borderId="10" xfId="0" applyNumberFormat="1" applyFont="1" applyBorder="1" applyAlignment="1">
      <alignment vertical="center"/>
    </xf>
    <xf numFmtId="49" fontId="23" fillId="0" borderId="43" xfId="0" applyNumberFormat="1" applyFont="1" applyBorder="1" applyAlignment="1">
      <alignment horizontal="center" vertical="center"/>
    </xf>
    <xf numFmtId="3" fontId="20" fillId="0" borderId="13" xfId="0" applyFont="1" applyBorder="1" applyAlignment="1">
      <alignment vertical="center"/>
    </xf>
    <xf numFmtId="166" fontId="20" fillId="0" borderId="16" xfId="0" applyNumberFormat="1" applyFont="1" applyBorder="1" applyAlignment="1">
      <alignment vertical="center" wrapText="1"/>
    </xf>
    <xf numFmtId="165" fontId="20" fillId="0" borderId="44" xfId="0" applyNumberFormat="1" applyFont="1" applyBorder="1" applyAlignment="1">
      <alignment vertical="center"/>
    </xf>
    <xf numFmtId="3" fontId="20" fillId="0" borderId="38" xfId="0" applyNumberFormat="1" applyFont="1" applyBorder="1" applyAlignment="1">
      <alignment vertical="center"/>
    </xf>
    <xf numFmtId="165" fontId="20" fillId="0" borderId="41" xfId="0" applyNumberFormat="1" applyFont="1" applyBorder="1" applyAlignment="1">
      <alignment vertical="center"/>
    </xf>
    <xf numFmtId="49" fontId="11" fillId="0" borderId="22" xfId="0" applyNumberFormat="1" applyFont="1" applyBorder="1" applyAlignment="1">
      <alignment horizontal="center" vertical="center"/>
    </xf>
    <xf numFmtId="0" fontId="11" fillId="0" borderId="45" xfId="0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3" fontId="11" fillId="0" borderId="21" xfId="0" applyNumberFormat="1" applyFont="1" applyBorder="1" applyAlignment="1">
      <alignment vertical="center"/>
    </xf>
    <xf numFmtId="166" fontId="11" fillId="0" borderId="46" xfId="0" applyNumberFormat="1" applyFont="1" applyBorder="1" applyAlignment="1">
      <alignment vertical="center" wrapText="1"/>
    </xf>
    <xf numFmtId="165" fontId="11" fillId="0" borderId="47" xfId="0" applyNumberFormat="1" applyFont="1" applyBorder="1" applyAlignment="1">
      <alignment horizontal="right" vertical="center" wrapText="1"/>
    </xf>
    <xf numFmtId="166" fontId="11" fillId="0" borderId="48" xfId="0" applyNumberFormat="1" applyFont="1" applyBorder="1" applyAlignment="1">
      <alignment vertical="center"/>
    </xf>
    <xf numFmtId="3" fontId="11" fillId="0" borderId="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166" fontId="3" fillId="0" borderId="37" xfId="0" applyNumberFormat="1" applyFont="1" applyBorder="1" applyAlignment="1">
      <alignment vertical="center" wrapText="1"/>
    </xf>
    <xf numFmtId="3" fontId="3" fillId="0" borderId="25" xfId="0" applyNumberFormat="1" applyFont="1" applyBorder="1" applyAlignment="1">
      <alignment vertical="center"/>
    </xf>
    <xf numFmtId="166" fontId="3" fillId="0" borderId="41" xfId="0" applyNumberFormat="1" applyFont="1" applyBorder="1" applyAlignment="1">
      <alignment vertical="center"/>
    </xf>
    <xf numFmtId="3" fontId="3" fillId="0" borderId="0" xfId="0" applyFont="1" applyBorder="1" applyAlignment="1">
      <alignment horizontal="center" vertical="center"/>
    </xf>
    <xf numFmtId="3" fontId="20" fillId="0" borderId="37" xfId="0" applyNumberFormat="1" applyFont="1" applyBorder="1" applyAlignment="1">
      <alignment vertical="center"/>
    </xf>
    <xf numFmtId="3" fontId="3" fillId="0" borderId="36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43" xfId="0" applyNumberFormat="1" applyFont="1" applyBorder="1" applyAlignment="1">
      <alignment vertical="center"/>
    </xf>
    <xf numFmtId="3" fontId="3" fillId="0" borderId="37" xfId="0" applyNumberFormat="1" applyFont="1" applyBorder="1" applyAlignment="1">
      <alignment vertical="center"/>
    </xf>
    <xf numFmtId="3" fontId="3" fillId="0" borderId="49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166" fontId="3" fillId="0" borderId="16" xfId="0" applyNumberFormat="1" applyFont="1" applyBorder="1" applyAlignment="1">
      <alignment vertical="center" wrapText="1"/>
    </xf>
    <xf numFmtId="165" fontId="3" fillId="0" borderId="50" xfId="0" applyNumberFormat="1" applyFont="1" applyBorder="1" applyAlignment="1">
      <alignment vertical="center"/>
    </xf>
    <xf numFmtId="166" fontId="3" fillId="0" borderId="44" xfId="0" applyNumberFormat="1" applyFont="1" applyBorder="1" applyAlignment="1">
      <alignment vertical="center"/>
    </xf>
    <xf numFmtId="3" fontId="1" fillId="0" borderId="0" xfId="0" applyNumberFormat="1" applyFont="1" applyAlignment="1">
      <alignment/>
    </xf>
    <xf numFmtId="0" fontId="3" fillId="0" borderId="43" xfId="0" applyFont="1" applyBorder="1" applyAlignment="1">
      <alignment horizontal="left" vertical="center" wrapText="1"/>
    </xf>
    <xf numFmtId="0" fontId="27" fillId="0" borderId="41" xfId="0" applyFont="1" applyBorder="1" applyAlignment="1">
      <alignment horizontal="left" vertical="center"/>
    </xf>
    <xf numFmtId="0" fontId="14" fillId="0" borderId="51" xfId="0" applyFont="1" applyBorder="1" applyAlignment="1">
      <alignment horizontal="left" vertical="center" wrapText="1"/>
    </xf>
    <xf numFmtId="0" fontId="28" fillId="0" borderId="44" xfId="0" applyFont="1" applyBorder="1" applyAlignment="1">
      <alignment horizontal="left" vertical="center" wrapText="1"/>
    </xf>
    <xf numFmtId="166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166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52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vertical="center" wrapText="1"/>
    </xf>
    <xf numFmtId="0" fontId="26" fillId="0" borderId="41" xfId="0" applyFont="1" applyBorder="1" applyAlignment="1">
      <alignment horizontal="left" vertical="center" wrapText="1"/>
    </xf>
    <xf numFmtId="1" fontId="2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9"/>
  <sheetViews>
    <sheetView tabSelected="1" workbookViewId="0" topLeftCell="A52">
      <selection activeCell="A67" sqref="A67:A69"/>
    </sheetView>
  </sheetViews>
  <sheetFormatPr defaultColWidth="9.125" defaultRowHeight="12.75"/>
  <cols>
    <col min="1" max="1" width="4.875" style="1" customWidth="1"/>
    <col min="2" max="2" width="26.25390625" style="1" customWidth="1"/>
    <col min="3" max="3" width="12.25390625" style="1" customWidth="1"/>
    <col min="4" max="4" width="13.00390625" style="1" customWidth="1"/>
    <col min="5" max="5" width="13.125" style="1" customWidth="1"/>
    <col min="6" max="6" width="6.625" style="2" customWidth="1"/>
    <col min="7" max="7" width="6.25390625" style="3" customWidth="1"/>
    <col min="8" max="8" width="13.125" style="1" customWidth="1"/>
    <col min="9" max="9" width="12.625" style="1" customWidth="1"/>
    <col min="10" max="10" width="5.625" style="4" customWidth="1"/>
    <col min="11" max="11" width="13.125" style="1" customWidth="1"/>
    <col min="12" max="12" width="12.75390625" style="1" customWidth="1"/>
    <col min="13" max="13" width="4.75390625" style="4" customWidth="1"/>
    <col min="14" max="16384" width="10.00390625" style="1" customWidth="1"/>
  </cols>
  <sheetData>
    <row r="1" spans="12:13" ht="12.75">
      <c r="L1" s="261" t="s">
        <v>0</v>
      </c>
      <c r="M1" s="262"/>
    </row>
    <row r="2" spans="1:13" s="7" customFormat="1" ht="15.75" customHeight="1">
      <c r="A2" s="263" t="s">
        <v>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5"/>
      <c r="M2" s="6"/>
    </row>
    <row r="3" spans="1:13" s="7" customFormat="1" ht="15" customHeight="1">
      <c r="A3" s="8" t="s">
        <v>2</v>
      </c>
      <c r="B3" s="9"/>
      <c r="C3" s="10"/>
      <c r="D3" s="10"/>
      <c r="E3" s="11"/>
      <c r="F3" s="12"/>
      <c r="G3" s="13"/>
      <c r="H3" s="10"/>
      <c r="I3" s="11"/>
      <c r="J3" s="14"/>
      <c r="K3" s="10"/>
      <c r="M3" s="6"/>
    </row>
    <row r="4" spans="1:13" ht="16.5" customHeight="1" thickBot="1">
      <c r="A4" s="15"/>
      <c r="B4" s="15"/>
      <c r="C4" s="15"/>
      <c r="D4" s="16"/>
      <c r="E4" s="17"/>
      <c r="F4" s="18"/>
      <c r="G4" s="19"/>
      <c r="H4" s="17"/>
      <c r="I4" s="17"/>
      <c r="J4" s="20"/>
      <c r="K4" s="16"/>
      <c r="L4" s="21" t="s">
        <v>3</v>
      </c>
      <c r="M4" s="20"/>
    </row>
    <row r="5" spans="1:13" s="33" customFormat="1" ht="19.5" customHeight="1" thickTop="1">
      <c r="A5" s="22"/>
      <c r="B5" s="23"/>
      <c r="C5" s="24" t="s">
        <v>4</v>
      </c>
      <c r="D5" s="25"/>
      <c r="E5" s="26"/>
      <c r="F5" s="27"/>
      <c r="G5" s="28"/>
      <c r="H5" s="29" t="s">
        <v>5</v>
      </c>
      <c r="I5" s="29"/>
      <c r="J5" s="30"/>
      <c r="K5" s="31" t="s">
        <v>6</v>
      </c>
      <c r="L5" s="32"/>
      <c r="M5" s="30"/>
    </row>
    <row r="6" spans="1:13" s="44" customFormat="1" ht="36.75" customHeight="1" thickBot="1">
      <c r="A6" s="34" t="s">
        <v>7</v>
      </c>
      <c r="B6" s="35" t="s">
        <v>8</v>
      </c>
      <c r="C6" s="36" t="s">
        <v>9</v>
      </c>
      <c r="D6" s="37" t="s">
        <v>10</v>
      </c>
      <c r="E6" s="38" t="s">
        <v>11</v>
      </c>
      <c r="F6" s="39" t="s">
        <v>12</v>
      </c>
      <c r="G6" s="40" t="s">
        <v>13</v>
      </c>
      <c r="H6" s="41" t="s">
        <v>10</v>
      </c>
      <c r="I6" s="42" t="s">
        <v>11</v>
      </c>
      <c r="J6" s="43" t="s">
        <v>14</v>
      </c>
      <c r="K6" s="41" t="s">
        <v>10</v>
      </c>
      <c r="L6" s="42" t="s">
        <v>15</v>
      </c>
      <c r="M6" s="43" t="s">
        <v>16</v>
      </c>
    </row>
    <row r="7" spans="1:13" s="53" customFormat="1" ht="14.25" customHeight="1" thickBot="1" thickTop="1">
      <c r="A7" s="45">
        <v>1</v>
      </c>
      <c r="B7" s="46">
        <v>2</v>
      </c>
      <c r="C7" s="47">
        <v>3</v>
      </c>
      <c r="D7" s="45">
        <v>4</v>
      </c>
      <c r="E7" s="48">
        <v>5</v>
      </c>
      <c r="F7" s="49">
        <v>6</v>
      </c>
      <c r="G7" s="50">
        <v>7</v>
      </c>
      <c r="H7" s="49">
        <v>8</v>
      </c>
      <c r="I7" s="49">
        <v>9</v>
      </c>
      <c r="J7" s="51">
        <v>10</v>
      </c>
      <c r="K7" s="48">
        <v>11</v>
      </c>
      <c r="L7" s="49">
        <v>12</v>
      </c>
      <c r="M7" s="52">
        <v>13</v>
      </c>
    </row>
    <row r="8" spans="1:13" s="64" customFormat="1" ht="17.25" customHeight="1" thickTop="1">
      <c r="A8" s="54" t="s">
        <v>17</v>
      </c>
      <c r="B8" s="55" t="s">
        <v>18</v>
      </c>
      <c r="C8" s="56"/>
      <c r="D8" s="57">
        <f>D9</f>
        <v>2135.54</v>
      </c>
      <c r="E8" s="58">
        <f>E9</f>
        <v>2136</v>
      </c>
      <c r="F8" s="59">
        <f>E8/D8*100</f>
        <v>100.02154021933562</v>
      </c>
      <c r="G8" s="60">
        <f>E8/E61*100</f>
        <v>0.0012236830027182663</v>
      </c>
      <c r="H8" s="61">
        <f>H9</f>
        <v>2135.54</v>
      </c>
      <c r="I8" s="61">
        <f>I9</f>
        <v>2136</v>
      </c>
      <c r="J8" s="62">
        <f aca="true" t="shared" si="0" ref="J8:J13">I8/H8*100</f>
        <v>100.02154021933562</v>
      </c>
      <c r="K8" s="63"/>
      <c r="L8" s="63"/>
      <c r="M8" s="55"/>
    </row>
    <row r="9" spans="1:13" s="53" customFormat="1" ht="10.5" customHeight="1">
      <c r="A9" s="65"/>
      <c r="B9" s="66" t="s">
        <v>19</v>
      </c>
      <c r="C9" s="67"/>
      <c r="D9" s="68">
        <f>H9+K9</f>
        <v>2135.54</v>
      </c>
      <c r="E9" s="69">
        <f>I9+L9</f>
        <v>2136</v>
      </c>
      <c r="F9" s="70"/>
      <c r="G9" s="71"/>
      <c r="H9" s="72">
        <v>2135.54</v>
      </c>
      <c r="I9" s="72">
        <v>2136</v>
      </c>
      <c r="J9" s="73"/>
      <c r="K9" s="74"/>
      <c r="L9" s="74"/>
      <c r="M9" s="75"/>
    </row>
    <row r="10" spans="1:13" s="87" customFormat="1" ht="13.5" customHeight="1">
      <c r="A10" s="76" t="s">
        <v>20</v>
      </c>
      <c r="B10" s="77" t="s">
        <v>21</v>
      </c>
      <c r="C10" s="78">
        <f>C11</f>
        <v>9318030</v>
      </c>
      <c r="D10" s="79">
        <f>D11</f>
        <v>5018030</v>
      </c>
      <c r="E10" s="80">
        <f>E11</f>
        <v>11945</v>
      </c>
      <c r="F10" s="81">
        <f>E10/D10*100</f>
        <v>0.23804162191138753</v>
      </c>
      <c r="G10" s="82">
        <f>E10/E61*100</f>
        <v>0.006843114919227383</v>
      </c>
      <c r="H10" s="83">
        <f>H11</f>
        <v>14030</v>
      </c>
      <c r="I10" s="83">
        <f>I11</f>
        <v>11945</v>
      </c>
      <c r="J10" s="84">
        <f t="shared" si="0"/>
        <v>85.13898788310763</v>
      </c>
      <c r="K10" s="85">
        <f>K11</f>
        <v>5004000</v>
      </c>
      <c r="L10" s="85"/>
      <c r="M10" s="86"/>
    </row>
    <row r="11" spans="1:13" s="99" customFormat="1" ht="13.5" customHeight="1">
      <c r="A11" s="88"/>
      <c r="B11" s="89" t="s">
        <v>22</v>
      </c>
      <c r="C11" s="90">
        <f>14030+9304000</f>
        <v>9318030</v>
      </c>
      <c r="D11" s="91">
        <f>H11+K11</f>
        <v>5018030</v>
      </c>
      <c r="E11" s="92">
        <f>I11+L11</f>
        <v>11945</v>
      </c>
      <c r="F11" s="93"/>
      <c r="G11" s="94"/>
      <c r="H11" s="95">
        <v>14030</v>
      </c>
      <c r="I11" s="95">
        <v>11945</v>
      </c>
      <c r="J11" s="96"/>
      <c r="K11" s="97">
        <v>5004000</v>
      </c>
      <c r="L11" s="95"/>
      <c r="M11" s="98"/>
    </row>
    <row r="12" spans="1:13" s="87" customFormat="1" ht="23.25" customHeight="1">
      <c r="A12" s="76" t="s">
        <v>23</v>
      </c>
      <c r="B12" s="77" t="s">
        <v>24</v>
      </c>
      <c r="C12" s="78">
        <f>SUM(C13:C14)</f>
        <v>27608500</v>
      </c>
      <c r="D12" s="79">
        <f>H12+K12</f>
        <v>27608500</v>
      </c>
      <c r="E12" s="100">
        <f>SUM(E13:E14)</f>
        <v>11189199</v>
      </c>
      <c r="F12" s="101">
        <f aca="true" t="shared" si="1" ref="F12:F63">E12/D12*100</f>
        <v>40.52809460854447</v>
      </c>
      <c r="G12" s="102">
        <f>E12/E61*100</f>
        <v>6.410127635923326</v>
      </c>
      <c r="H12" s="83">
        <f>SUM(H13:H14)</f>
        <v>26715000</v>
      </c>
      <c r="I12" s="83">
        <f>SUM(I13:I14)</f>
        <v>10214667</v>
      </c>
      <c r="J12" s="103">
        <f t="shared" si="0"/>
        <v>38.23569904548007</v>
      </c>
      <c r="K12" s="80">
        <f>SUM(K13:K14)</f>
        <v>893500</v>
      </c>
      <c r="L12" s="83">
        <f>SUM(L13:L14)</f>
        <v>974532</v>
      </c>
      <c r="M12" s="86">
        <f>L12/K12*100</f>
        <v>109.06905428091773</v>
      </c>
    </row>
    <row r="13" spans="1:13" s="99" customFormat="1" ht="12" customHeight="1">
      <c r="A13" s="104"/>
      <c r="B13" s="89" t="s">
        <v>22</v>
      </c>
      <c r="C13" s="90">
        <f>26715000+850000</f>
        <v>27565000</v>
      </c>
      <c r="D13" s="91">
        <f>H13+K13</f>
        <v>27565000</v>
      </c>
      <c r="E13" s="105">
        <f>I13+L13</f>
        <v>11171368</v>
      </c>
      <c r="F13" s="93">
        <f t="shared" si="1"/>
        <v>40.52736441139126</v>
      </c>
      <c r="G13" s="94"/>
      <c r="H13" s="95">
        <v>26715000</v>
      </c>
      <c r="I13" s="95">
        <v>10214667</v>
      </c>
      <c r="J13" s="96">
        <f t="shared" si="0"/>
        <v>38.23569904548007</v>
      </c>
      <c r="K13" s="97">
        <v>850000</v>
      </c>
      <c r="L13" s="95">
        <v>956701</v>
      </c>
      <c r="M13" s="96">
        <f>L13/K13*100</f>
        <v>112.55305882352941</v>
      </c>
    </row>
    <row r="14" spans="1:13" s="113" customFormat="1" ht="10.5" customHeight="1">
      <c r="A14" s="106"/>
      <c r="B14" s="66" t="s">
        <v>19</v>
      </c>
      <c r="C14" s="107">
        <v>43500</v>
      </c>
      <c r="D14" s="108">
        <f>H14+K14</f>
        <v>43500</v>
      </c>
      <c r="E14" s="109">
        <f>I14+L14</f>
        <v>17831</v>
      </c>
      <c r="F14" s="70">
        <f t="shared" si="1"/>
        <v>40.99080459770115</v>
      </c>
      <c r="G14" s="110"/>
      <c r="H14" s="111"/>
      <c r="I14" s="111"/>
      <c r="J14" s="73"/>
      <c r="K14" s="112">
        <v>43500</v>
      </c>
      <c r="L14" s="111">
        <v>17831</v>
      </c>
      <c r="M14" s="96">
        <f>L14/K14*100</f>
        <v>40.99080459770115</v>
      </c>
    </row>
    <row r="15" spans="1:13" s="121" customFormat="1" ht="18" customHeight="1">
      <c r="A15" s="114" t="s">
        <v>25</v>
      </c>
      <c r="B15" s="115" t="s">
        <v>26</v>
      </c>
      <c r="C15" s="116">
        <f>C16+C18+C17</f>
        <v>1843700</v>
      </c>
      <c r="D15" s="117">
        <f>D16+D18+D17</f>
        <v>1843700</v>
      </c>
      <c r="E15" s="118">
        <f>E16+E18+E17</f>
        <v>813708</v>
      </c>
      <c r="F15" s="101">
        <f t="shared" si="1"/>
        <v>44.13451212236264</v>
      </c>
      <c r="G15" s="119">
        <v>0.4</v>
      </c>
      <c r="H15" s="120">
        <f>H16+H18+H17</f>
        <v>1405600</v>
      </c>
      <c r="I15" s="120">
        <f>I16+I18+I17</f>
        <v>604974</v>
      </c>
      <c r="J15" s="84">
        <f>I15/H15*100</f>
        <v>43.04026750142288</v>
      </c>
      <c r="K15" s="120">
        <f>K16+K18+K17</f>
        <v>438100</v>
      </c>
      <c r="L15" s="120">
        <f>L16+L18+L17</f>
        <v>208734</v>
      </c>
      <c r="M15" s="103">
        <f>L15/K15*100</f>
        <v>47.64528646427756</v>
      </c>
    </row>
    <row r="16" spans="1:13" s="113" customFormat="1" ht="12" customHeight="1">
      <c r="A16" s="104"/>
      <c r="B16" s="89" t="s">
        <v>22</v>
      </c>
      <c r="C16" s="90">
        <f>1389000</f>
        <v>1389000</v>
      </c>
      <c r="D16" s="91">
        <f aca="true" t="shared" si="2" ref="D16:E18">H16+K16</f>
        <v>1389000</v>
      </c>
      <c r="E16" s="105">
        <f t="shared" si="2"/>
        <v>596676</v>
      </c>
      <c r="F16" s="93">
        <f t="shared" si="1"/>
        <v>42.95723542116631</v>
      </c>
      <c r="G16" s="122"/>
      <c r="H16" s="97">
        <v>1389000</v>
      </c>
      <c r="I16" s="95">
        <v>596676</v>
      </c>
      <c r="J16" s="96">
        <f>I16/H16*100</f>
        <v>42.95723542116631</v>
      </c>
      <c r="K16" s="97"/>
      <c r="L16" s="95"/>
      <c r="M16" s="96"/>
    </row>
    <row r="17" spans="1:13" s="99" customFormat="1" ht="11.25" customHeight="1">
      <c r="A17" s="104"/>
      <c r="B17" s="89" t="s">
        <v>19</v>
      </c>
      <c r="C17" s="90">
        <v>438100</v>
      </c>
      <c r="D17" s="91">
        <f t="shared" si="2"/>
        <v>438100</v>
      </c>
      <c r="E17" s="123">
        <f t="shared" si="2"/>
        <v>208734</v>
      </c>
      <c r="F17" s="93">
        <f>E17/D17*100</f>
        <v>47.64528646427756</v>
      </c>
      <c r="G17" s="122"/>
      <c r="H17" s="97"/>
      <c r="I17" s="95"/>
      <c r="J17" s="96"/>
      <c r="K17" s="97">
        <v>438100</v>
      </c>
      <c r="L17" s="95">
        <v>208734</v>
      </c>
      <c r="M17" s="98">
        <f>L17/K17*100</f>
        <v>47.64528646427756</v>
      </c>
    </row>
    <row r="18" spans="1:13" s="128" customFormat="1" ht="24.75" customHeight="1">
      <c r="A18" s="124"/>
      <c r="B18" s="125" t="s">
        <v>27</v>
      </c>
      <c r="C18" s="90">
        <v>16600</v>
      </c>
      <c r="D18" s="91">
        <f t="shared" si="2"/>
        <v>16600</v>
      </c>
      <c r="E18" s="92">
        <f t="shared" si="2"/>
        <v>8298</v>
      </c>
      <c r="F18" s="93">
        <f>E18/D18*100</f>
        <v>49.98795180722892</v>
      </c>
      <c r="G18" s="126"/>
      <c r="H18" s="97">
        <v>16600</v>
      </c>
      <c r="I18" s="95">
        <v>8298</v>
      </c>
      <c r="J18" s="96">
        <f>I18/H18*100</f>
        <v>49.98795180722892</v>
      </c>
      <c r="K18" s="97"/>
      <c r="L18" s="95"/>
      <c r="M18" s="127"/>
    </row>
    <row r="19" spans="1:13" s="121" customFormat="1" ht="25.5">
      <c r="A19" s="114" t="s">
        <v>28</v>
      </c>
      <c r="B19" s="115" t="s">
        <v>29</v>
      </c>
      <c r="C19" s="116">
        <f>SUM(C20:C22)</f>
        <v>1375600</v>
      </c>
      <c r="D19" s="117">
        <f>SUM(D20:D22)</f>
        <v>1403343</v>
      </c>
      <c r="E19" s="118">
        <f>SUM(E20:E22)</f>
        <v>829991</v>
      </c>
      <c r="F19" s="101">
        <f t="shared" si="1"/>
        <v>59.14384437731902</v>
      </c>
      <c r="G19" s="102">
        <f>E19/E61*100</f>
        <v>0.4754896437776856</v>
      </c>
      <c r="H19" s="120">
        <f>SUM(H20:H22)</f>
        <v>1120643</v>
      </c>
      <c r="I19" s="120">
        <f>SUM(I20:I22)</f>
        <v>668799</v>
      </c>
      <c r="J19" s="103">
        <f>I19/H19*100</f>
        <v>59.67993375231898</v>
      </c>
      <c r="K19" s="120">
        <f>SUM(K20:K22)</f>
        <v>282700</v>
      </c>
      <c r="L19" s="120">
        <f>SUM(L20:L22)</f>
        <v>161192</v>
      </c>
      <c r="M19" s="103">
        <f>L19/K19*100</f>
        <v>57.018747789175805</v>
      </c>
    </row>
    <row r="20" spans="1:13" s="113" customFormat="1" ht="12.75" customHeight="1">
      <c r="A20" s="104"/>
      <c r="B20" s="89" t="s">
        <v>30</v>
      </c>
      <c r="C20" s="90">
        <f>335000+2000</f>
        <v>337000</v>
      </c>
      <c r="D20" s="91">
        <f aca="true" t="shared" si="3" ref="D20:E22">H20+K20</f>
        <v>364743</v>
      </c>
      <c r="E20" s="105">
        <f t="shared" si="3"/>
        <v>286232</v>
      </c>
      <c r="F20" s="93">
        <f t="shared" si="1"/>
        <v>78.47498101402905</v>
      </c>
      <c r="G20" s="94"/>
      <c r="H20" s="95">
        <v>362743</v>
      </c>
      <c r="I20" s="95">
        <v>284102</v>
      </c>
      <c r="J20" s="98">
        <f>I20/H20*100</f>
        <v>78.32046379943928</v>
      </c>
      <c r="K20" s="97">
        <v>2000</v>
      </c>
      <c r="L20" s="95">
        <v>2130</v>
      </c>
      <c r="M20" s="96">
        <f>L20/K20*100</f>
        <v>106.5</v>
      </c>
    </row>
    <row r="21" spans="1:13" s="99" customFormat="1" ht="13.5" customHeight="1">
      <c r="A21" s="104"/>
      <c r="B21" s="89" t="s">
        <v>19</v>
      </c>
      <c r="C21" s="90">
        <f>757900+275200</f>
        <v>1033100</v>
      </c>
      <c r="D21" s="91">
        <f t="shared" si="3"/>
        <v>1033100</v>
      </c>
      <c r="E21" s="105">
        <f t="shared" si="3"/>
        <v>538259</v>
      </c>
      <c r="F21" s="93">
        <f>E21/D21*100</f>
        <v>52.10134546510502</v>
      </c>
      <c r="G21" s="94"/>
      <c r="H21" s="95">
        <v>757900</v>
      </c>
      <c r="I21" s="95">
        <v>384697</v>
      </c>
      <c r="J21" s="98">
        <f>I21/H21*100</f>
        <v>50.758279456392664</v>
      </c>
      <c r="K21" s="97">
        <v>275200</v>
      </c>
      <c r="L21" s="95">
        <v>153562</v>
      </c>
      <c r="M21" s="96">
        <f>L21/K21*100</f>
        <v>55.800145348837205</v>
      </c>
    </row>
    <row r="22" spans="1:13" s="128" customFormat="1" ht="23.25" customHeight="1">
      <c r="A22" s="124"/>
      <c r="B22" s="125" t="s">
        <v>27</v>
      </c>
      <c r="C22" s="90">
        <v>5500</v>
      </c>
      <c r="D22" s="91">
        <f t="shared" si="3"/>
        <v>5500</v>
      </c>
      <c r="E22" s="105">
        <f t="shared" si="3"/>
        <v>5500</v>
      </c>
      <c r="F22" s="93">
        <f>E22/D22*100</f>
        <v>100</v>
      </c>
      <c r="G22" s="94"/>
      <c r="H22" s="95"/>
      <c r="I22" s="95"/>
      <c r="J22" s="127"/>
      <c r="K22" s="97">
        <v>5500</v>
      </c>
      <c r="L22" s="95">
        <v>5500</v>
      </c>
      <c r="M22" s="96">
        <f>L22/K22*100</f>
        <v>100</v>
      </c>
    </row>
    <row r="23" spans="1:13" s="121" customFormat="1" ht="72" customHeight="1">
      <c r="A23" s="114" t="s">
        <v>31</v>
      </c>
      <c r="B23" s="115" t="s">
        <v>32</v>
      </c>
      <c r="C23" s="116">
        <f>C25</f>
        <v>17577</v>
      </c>
      <c r="D23" s="117">
        <f>H23+K23</f>
        <v>133927</v>
      </c>
      <c r="E23" s="85">
        <f>E25</f>
        <v>125146</v>
      </c>
      <c r="F23" s="101">
        <f t="shared" si="1"/>
        <v>93.44344306973201</v>
      </c>
      <c r="G23" s="129">
        <f>E23/E61*100</f>
        <v>0.0716943038661892</v>
      </c>
      <c r="H23" s="130">
        <f>SUM(H24:H25)</f>
        <v>133927</v>
      </c>
      <c r="I23" s="130">
        <f>SUM(I24:I25)</f>
        <v>125146</v>
      </c>
      <c r="J23" s="103">
        <f>I23/H23*100</f>
        <v>93.44344306973201</v>
      </c>
      <c r="K23" s="85"/>
      <c r="L23" s="130"/>
      <c r="M23" s="103"/>
    </row>
    <row r="24" spans="1:13" s="141" customFormat="1" ht="11.25" customHeight="1" hidden="1">
      <c r="A24" s="131"/>
      <c r="B24" s="132" t="s">
        <v>33</v>
      </c>
      <c r="C24" s="133"/>
      <c r="D24" s="134"/>
      <c r="E24" s="135"/>
      <c r="F24" s="136" t="e">
        <f t="shared" si="1"/>
        <v>#DIV/0!</v>
      </c>
      <c r="G24" s="137"/>
      <c r="H24" s="138"/>
      <c r="I24" s="138"/>
      <c r="J24" s="139"/>
      <c r="K24" s="140"/>
      <c r="L24" s="138"/>
      <c r="M24" s="139"/>
    </row>
    <row r="25" spans="1:13" s="99" customFormat="1" ht="12" customHeight="1">
      <c r="A25" s="142"/>
      <c r="B25" s="143" t="s">
        <v>19</v>
      </c>
      <c r="C25" s="144">
        <v>17577</v>
      </c>
      <c r="D25" s="145">
        <f aca="true" t="shared" si="4" ref="D25:D36">H25+K25</f>
        <v>133927</v>
      </c>
      <c r="E25" s="146">
        <f>I25+L25</f>
        <v>125146</v>
      </c>
      <c r="F25" s="147"/>
      <c r="G25" s="148"/>
      <c r="H25" s="149">
        <v>133927</v>
      </c>
      <c r="I25" s="149">
        <v>125146</v>
      </c>
      <c r="J25" s="150"/>
      <c r="K25" s="151"/>
      <c r="L25" s="149"/>
      <c r="M25" s="152"/>
    </row>
    <row r="26" spans="1:13" s="121" customFormat="1" ht="37.5" customHeight="1">
      <c r="A26" s="114" t="s">
        <v>34</v>
      </c>
      <c r="B26" s="115" t="s">
        <v>35</v>
      </c>
      <c r="C26" s="116">
        <f>SUM(C27:C28)</f>
        <v>7379000</v>
      </c>
      <c r="D26" s="117">
        <f t="shared" si="4"/>
        <v>8028456</v>
      </c>
      <c r="E26" s="153">
        <f>SUM(E27:E29)</f>
        <v>4846993</v>
      </c>
      <c r="F26" s="101">
        <f t="shared" si="1"/>
        <v>60.37266692375221</v>
      </c>
      <c r="G26" s="129">
        <f>E26/E61*100</f>
        <v>2.7767710432558137</v>
      </c>
      <c r="H26" s="130">
        <f>SUM(H27:H28)</f>
        <v>10000</v>
      </c>
      <c r="I26" s="130">
        <f>SUM(I27:I28)</f>
        <v>10000</v>
      </c>
      <c r="J26" s="103">
        <f>I26/H26*100</f>
        <v>100</v>
      </c>
      <c r="K26" s="130">
        <f>SUM(K27:K29)</f>
        <v>8018456</v>
      </c>
      <c r="L26" s="130">
        <f>SUM(L27:L29)</f>
        <v>4836993</v>
      </c>
      <c r="M26" s="103">
        <f>L26/K26*100</f>
        <v>60.3232467697023</v>
      </c>
    </row>
    <row r="27" spans="1:13" s="155" customFormat="1" ht="12" customHeight="1">
      <c r="A27" s="106"/>
      <c r="B27" s="66" t="s">
        <v>22</v>
      </c>
      <c r="C27" s="107"/>
      <c r="D27" s="108"/>
      <c r="E27" s="109">
        <f>I27+L27</f>
        <v>366</v>
      </c>
      <c r="F27" s="70"/>
      <c r="G27" s="110"/>
      <c r="H27" s="111"/>
      <c r="I27" s="111"/>
      <c r="J27" s="154"/>
      <c r="K27" s="111"/>
      <c r="L27" s="111">
        <v>366</v>
      </c>
      <c r="M27" s="73"/>
    </row>
    <row r="28" spans="1:13" s="99" customFormat="1" ht="12.75" customHeight="1">
      <c r="A28" s="104"/>
      <c r="B28" s="89" t="s">
        <v>19</v>
      </c>
      <c r="C28" s="90">
        <f>9000+7370000</f>
        <v>7379000</v>
      </c>
      <c r="D28" s="91">
        <f t="shared" si="4"/>
        <v>7977320</v>
      </c>
      <c r="E28" s="105">
        <f>I28+L28</f>
        <v>4795491</v>
      </c>
      <c r="F28" s="93">
        <f t="shared" si="1"/>
        <v>60.114060862545315</v>
      </c>
      <c r="G28" s="94"/>
      <c r="H28" s="95">
        <v>10000</v>
      </c>
      <c r="I28" s="95">
        <v>10000</v>
      </c>
      <c r="J28" s="98">
        <f aca="true" t="shared" si="5" ref="J28:J34">I28/H28*100</f>
        <v>100</v>
      </c>
      <c r="K28" s="95">
        <v>7967320</v>
      </c>
      <c r="L28" s="95">
        <v>4785491</v>
      </c>
      <c r="M28" s="96">
        <f aca="true" t="shared" si="6" ref="M28:M34">L28/K28*100</f>
        <v>60.063998935652144</v>
      </c>
    </row>
    <row r="29" spans="1:13" s="99" customFormat="1" ht="24.75" customHeight="1">
      <c r="A29" s="104"/>
      <c r="B29" s="125" t="s">
        <v>27</v>
      </c>
      <c r="C29" s="90"/>
      <c r="D29" s="91">
        <f>H29+K29</f>
        <v>51136</v>
      </c>
      <c r="E29" s="105">
        <f>L29</f>
        <v>51136</v>
      </c>
      <c r="F29" s="93">
        <f t="shared" si="1"/>
        <v>100</v>
      </c>
      <c r="G29" s="156"/>
      <c r="H29" s="95"/>
      <c r="I29" s="95"/>
      <c r="J29" s="127"/>
      <c r="K29" s="95">
        <v>51136</v>
      </c>
      <c r="L29" s="95">
        <v>51136</v>
      </c>
      <c r="M29" s="96">
        <f t="shared" si="6"/>
        <v>100</v>
      </c>
    </row>
    <row r="30" spans="1:13" s="121" customFormat="1" ht="75" customHeight="1">
      <c r="A30" s="114" t="s">
        <v>36</v>
      </c>
      <c r="B30" s="115" t="s">
        <v>37</v>
      </c>
      <c r="C30" s="116">
        <f>C31</f>
        <v>169025968</v>
      </c>
      <c r="D30" s="117">
        <f t="shared" si="4"/>
        <v>169833575</v>
      </c>
      <c r="E30" s="157">
        <f>E31</f>
        <v>76937054</v>
      </c>
      <c r="F30" s="101">
        <f t="shared" si="1"/>
        <v>45.30143936497833</v>
      </c>
      <c r="G30" s="158">
        <f>E30/E61*100</f>
        <v>44.07610733100066</v>
      </c>
      <c r="H30" s="130">
        <f>H31</f>
        <v>143674869</v>
      </c>
      <c r="I30" s="130">
        <f>I31</f>
        <v>66098791</v>
      </c>
      <c r="J30" s="103">
        <f t="shared" si="5"/>
        <v>46.005812610137134</v>
      </c>
      <c r="K30" s="130">
        <f>K31</f>
        <v>26158706</v>
      </c>
      <c r="L30" s="130">
        <f>L31</f>
        <v>10838263</v>
      </c>
      <c r="M30" s="103">
        <f t="shared" si="6"/>
        <v>41.43271842269262</v>
      </c>
    </row>
    <row r="31" spans="1:13" s="113" customFormat="1" ht="15.75" customHeight="1">
      <c r="A31" s="106"/>
      <c r="B31" s="66" t="s">
        <v>22</v>
      </c>
      <c r="C31" s="107">
        <f>169025968</f>
        <v>169025968</v>
      </c>
      <c r="D31" s="108">
        <f t="shared" si="4"/>
        <v>169833575</v>
      </c>
      <c r="E31" s="109">
        <f>I31+L31</f>
        <v>76937054</v>
      </c>
      <c r="F31" s="70"/>
      <c r="G31" s="110"/>
      <c r="H31" s="111">
        <v>143674869</v>
      </c>
      <c r="I31" s="111">
        <v>66098791</v>
      </c>
      <c r="J31" s="73"/>
      <c r="K31" s="111">
        <v>26158706</v>
      </c>
      <c r="L31" s="111">
        <v>10838263</v>
      </c>
      <c r="M31" s="73"/>
    </row>
    <row r="32" spans="1:13" s="121" customFormat="1" ht="13.5" customHeight="1">
      <c r="A32" s="114" t="s">
        <v>38</v>
      </c>
      <c r="B32" s="115" t="s">
        <v>39</v>
      </c>
      <c r="C32" s="116">
        <f>C33</f>
        <v>101258139</v>
      </c>
      <c r="D32" s="117">
        <f t="shared" si="4"/>
        <v>103224635</v>
      </c>
      <c r="E32" s="85">
        <f>E33</f>
        <v>62651441</v>
      </c>
      <c r="F32" s="101">
        <f t="shared" si="1"/>
        <v>60.69427225390528</v>
      </c>
      <c r="G32" s="158">
        <f>E32/E61*100</f>
        <v>35.89208962898235</v>
      </c>
      <c r="H32" s="130">
        <f>SUM(H33:H33)</f>
        <v>42769708</v>
      </c>
      <c r="I32" s="130">
        <f>SUM(I33:I33)</f>
        <v>26272274</v>
      </c>
      <c r="J32" s="103">
        <f t="shared" si="5"/>
        <v>61.4272933544461</v>
      </c>
      <c r="K32" s="130">
        <f>SUM(K33:K33)</f>
        <v>60454927</v>
      </c>
      <c r="L32" s="130">
        <f>SUM(L33:L33)</f>
        <v>36379167</v>
      </c>
      <c r="M32" s="103">
        <f t="shared" si="6"/>
        <v>60.17568592879121</v>
      </c>
    </row>
    <row r="33" spans="1:13" s="113" customFormat="1" ht="16.5" customHeight="1">
      <c r="A33" s="104"/>
      <c r="B33" s="89" t="s">
        <v>22</v>
      </c>
      <c r="C33" s="90">
        <v>101258139</v>
      </c>
      <c r="D33" s="91">
        <f t="shared" si="4"/>
        <v>103224635</v>
      </c>
      <c r="E33" s="109">
        <f>I33+L33</f>
        <v>62651441</v>
      </c>
      <c r="F33" s="70"/>
      <c r="G33" s="94"/>
      <c r="H33" s="95">
        <v>42769708</v>
      </c>
      <c r="I33" s="95">
        <v>26272274</v>
      </c>
      <c r="J33" s="98"/>
      <c r="K33" s="95">
        <v>60454927</v>
      </c>
      <c r="L33" s="95">
        <v>36379167</v>
      </c>
      <c r="M33" s="98"/>
    </row>
    <row r="34" spans="1:13" s="121" customFormat="1" ht="12.75">
      <c r="A34" s="114" t="s">
        <v>40</v>
      </c>
      <c r="B34" s="115" t="s">
        <v>41</v>
      </c>
      <c r="C34" s="116">
        <f>SUM(C35:C35)</f>
        <v>1340000</v>
      </c>
      <c r="D34" s="117">
        <f t="shared" si="4"/>
        <v>1481823</v>
      </c>
      <c r="E34" s="153">
        <f>I34+L34</f>
        <v>919544</v>
      </c>
      <c r="F34" s="101">
        <f t="shared" si="1"/>
        <v>62.05491479076785</v>
      </c>
      <c r="G34" s="129">
        <f>E34/E61*100</f>
        <v>0.52679324112901</v>
      </c>
      <c r="H34" s="130">
        <f>H35</f>
        <v>808643</v>
      </c>
      <c r="I34" s="130">
        <f>SUM(I35:I35)</f>
        <v>540064</v>
      </c>
      <c r="J34" s="103">
        <f t="shared" si="5"/>
        <v>66.78645582784986</v>
      </c>
      <c r="K34" s="130">
        <f>SUM(K35:K35)</f>
        <v>673180</v>
      </c>
      <c r="L34" s="130">
        <f>SUM(L35:L35)</f>
        <v>379480</v>
      </c>
      <c r="M34" s="103">
        <f t="shared" si="6"/>
        <v>56.371252859562084</v>
      </c>
    </row>
    <row r="35" spans="1:13" s="113" customFormat="1" ht="13.5" customHeight="1">
      <c r="A35" s="104"/>
      <c r="B35" s="89" t="s">
        <v>22</v>
      </c>
      <c r="C35" s="90">
        <v>1340000</v>
      </c>
      <c r="D35" s="91">
        <f t="shared" si="4"/>
        <v>1481823</v>
      </c>
      <c r="E35" s="105">
        <f>I35+L35</f>
        <v>919544</v>
      </c>
      <c r="F35" s="93"/>
      <c r="G35" s="159"/>
      <c r="H35" s="95">
        <v>808643</v>
      </c>
      <c r="I35" s="95">
        <v>540064</v>
      </c>
      <c r="J35" s="96"/>
      <c r="K35" s="95">
        <v>673180</v>
      </c>
      <c r="L35" s="95">
        <v>379480</v>
      </c>
      <c r="M35" s="98"/>
    </row>
    <row r="36" spans="1:13" s="121" customFormat="1" ht="13.5" customHeight="1">
      <c r="A36" s="114" t="s">
        <v>42</v>
      </c>
      <c r="B36" s="115" t="s">
        <v>43</v>
      </c>
      <c r="C36" s="116">
        <f>SUM(C37:C38)</f>
        <v>15000</v>
      </c>
      <c r="D36" s="117">
        <f t="shared" si="4"/>
        <v>15000</v>
      </c>
      <c r="E36" s="85">
        <f>SUM(E37:E38)</f>
        <v>10267</v>
      </c>
      <c r="F36" s="101">
        <f t="shared" si="1"/>
        <v>68.44666666666667</v>
      </c>
      <c r="G36" s="129">
        <f>E36/E61*100</f>
        <v>0.005881813384320431</v>
      </c>
      <c r="H36" s="130">
        <f>H37</f>
        <v>0</v>
      </c>
      <c r="I36" s="130">
        <f>SUM(I37:I38)</f>
        <v>2767</v>
      </c>
      <c r="J36" s="160"/>
      <c r="K36" s="130">
        <f>SUM(K37:K38)</f>
        <v>15000</v>
      </c>
      <c r="L36" s="130">
        <f>SUM(L37:L38)</f>
        <v>7500</v>
      </c>
      <c r="M36" s="84">
        <f>L36/K36*100</f>
        <v>50</v>
      </c>
    </row>
    <row r="37" spans="1:13" s="113" customFormat="1" ht="12" customHeight="1">
      <c r="A37" s="104"/>
      <c r="B37" s="89" t="s">
        <v>22</v>
      </c>
      <c r="C37" s="90"/>
      <c r="D37" s="91"/>
      <c r="E37" s="105">
        <f>I37+L37</f>
        <v>2767</v>
      </c>
      <c r="F37" s="93"/>
      <c r="G37" s="159"/>
      <c r="H37" s="95"/>
      <c r="I37" s="95">
        <v>2767</v>
      </c>
      <c r="J37" s="96"/>
      <c r="K37" s="95"/>
      <c r="L37" s="95"/>
      <c r="M37" s="96"/>
    </row>
    <row r="38" spans="1:13" s="113" customFormat="1" ht="12" customHeight="1">
      <c r="A38" s="106"/>
      <c r="B38" s="66" t="s">
        <v>19</v>
      </c>
      <c r="C38" s="107">
        <v>15000</v>
      </c>
      <c r="D38" s="108">
        <f>H38+K38</f>
        <v>15000</v>
      </c>
      <c r="E38" s="109">
        <f>I38+L38</f>
        <v>7500</v>
      </c>
      <c r="F38" s="70">
        <f t="shared" si="1"/>
        <v>50</v>
      </c>
      <c r="G38" s="94"/>
      <c r="H38" s="111"/>
      <c r="I38" s="111"/>
      <c r="J38" s="154"/>
      <c r="K38" s="111">
        <v>15000</v>
      </c>
      <c r="L38" s="111">
        <v>7500</v>
      </c>
      <c r="M38" s="98">
        <f>L38/K38*100</f>
        <v>50</v>
      </c>
    </row>
    <row r="39" spans="1:13" s="168" customFormat="1" ht="17.25" customHeight="1" hidden="1">
      <c r="A39" s="161"/>
      <c r="B39" s="162" t="s">
        <v>44</v>
      </c>
      <c r="C39" s="163"/>
      <c r="D39" s="164"/>
      <c r="E39" s="165"/>
      <c r="F39" s="81" t="e">
        <f t="shared" si="1"/>
        <v>#DIV/0!</v>
      </c>
      <c r="G39" s="137"/>
      <c r="H39" s="166"/>
      <c r="I39" s="166"/>
      <c r="J39" s="167"/>
      <c r="K39" s="166"/>
      <c r="L39" s="166"/>
      <c r="M39" s="167"/>
    </row>
    <row r="40" spans="1:13" s="174" customFormat="1" ht="12.75" customHeight="1">
      <c r="A40" s="169" t="s">
        <v>45</v>
      </c>
      <c r="B40" s="170" t="s">
        <v>46</v>
      </c>
      <c r="C40" s="116">
        <f>C41+C43</f>
        <v>27674600</v>
      </c>
      <c r="D40" s="171">
        <f>D41+D43</f>
        <v>27742100</v>
      </c>
      <c r="E40" s="172">
        <f>E41+E43</f>
        <v>13402919</v>
      </c>
      <c r="F40" s="101">
        <f t="shared" si="1"/>
        <v>48.31256105341701</v>
      </c>
      <c r="G40" s="129">
        <f>E40/E61*100</f>
        <v>7.678335284227389</v>
      </c>
      <c r="H40" s="173">
        <f>H41+H43</f>
        <v>27307900</v>
      </c>
      <c r="I40" s="173">
        <f>I41+I43</f>
        <v>13120604</v>
      </c>
      <c r="J40" s="103">
        <f>I40/H40*100</f>
        <v>48.04691682626639</v>
      </c>
      <c r="K40" s="130">
        <f>K41+K43</f>
        <v>434200</v>
      </c>
      <c r="L40" s="130">
        <f>L41+L43</f>
        <v>282315</v>
      </c>
      <c r="M40" s="160">
        <f>L40/K40*100</f>
        <v>65.01957623215108</v>
      </c>
    </row>
    <row r="41" spans="1:13" s="168" customFormat="1" ht="13.5" customHeight="1">
      <c r="A41" s="104"/>
      <c r="B41" s="89" t="s">
        <v>47</v>
      </c>
      <c r="C41" s="90">
        <f>4614600+410000</f>
        <v>5024600</v>
      </c>
      <c r="D41" s="91">
        <f aca="true" t="shared" si="7" ref="D41:E47">H41+K41</f>
        <v>5092100</v>
      </c>
      <c r="E41" s="105">
        <f t="shared" si="7"/>
        <v>2798305</v>
      </c>
      <c r="F41" s="93">
        <f t="shared" si="1"/>
        <v>54.95385008149879</v>
      </c>
      <c r="G41" s="94"/>
      <c r="H41" s="95">
        <v>4673900</v>
      </c>
      <c r="I41" s="95">
        <v>2531990</v>
      </c>
      <c r="J41" s="96">
        <f>I41/H41*100</f>
        <v>54.17296048268042</v>
      </c>
      <c r="K41" s="95">
        <v>418200</v>
      </c>
      <c r="L41" s="95">
        <v>266315</v>
      </c>
      <c r="M41" s="98">
        <f>L41/K41*100</f>
        <v>63.681252989000484</v>
      </c>
    </row>
    <row r="42" spans="1:13" s="168" customFormat="1" ht="24" customHeight="1">
      <c r="A42" s="175"/>
      <c r="B42" s="176" t="s">
        <v>48</v>
      </c>
      <c r="C42" s="177">
        <v>395000</v>
      </c>
      <c r="D42" s="178">
        <v>395000</v>
      </c>
      <c r="E42" s="179">
        <f>I42+L42</f>
        <v>249234</v>
      </c>
      <c r="F42" s="180">
        <f>E42/D42*100</f>
        <v>63.09721518987341</v>
      </c>
      <c r="G42" s="181"/>
      <c r="H42" s="182"/>
      <c r="I42" s="182"/>
      <c r="J42" s="183"/>
      <c r="K42" s="182">
        <v>395000</v>
      </c>
      <c r="L42" s="182">
        <v>249234</v>
      </c>
      <c r="M42" s="184">
        <f>L42/K42*100</f>
        <v>63.09721518987341</v>
      </c>
    </row>
    <row r="43" spans="1:13" s="168" customFormat="1" ht="13.5" customHeight="1">
      <c r="A43" s="106"/>
      <c r="B43" s="66" t="s">
        <v>19</v>
      </c>
      <c r="C43" s="107">
        <f>22634000+16000</f>
        <v>22650000</v>
      </c>
      <c r="D43" s="108">
        <f t="shared" si="7"/>
        <v>22650000</v>
      </c>
      <c r="E43" s="109">
        <f t="shared" si="7"/>
        <v>10604614</v>
      </c>
      <c r="F43" s="70">
        <f t="shared" si="1"/>
        <v>46.81948785871965</v>
      </c>
      <c r="G43" s="110"/>
      <c r="H43" s="111">
        <v>22634000</v>
      </c>
      <c r="I43" s="111">
        <v>10588614</v>
      </c>
      <c r="J43" s="154">
        <f>I43/H43*100</f>
        <v>46.781894495007506</v>
      </c>
      <c r="K43" s="111">
        <v>16000</v>
      </c>
      <c r="L43" s="111">
        <v>16000</v>
      </c>
      <c r="M43" s="73">
        <f>L43/K43*100</f>
        <v>100</v>
      </c>
    </row>
    <row r="44" spans="1:13" s="121" customFormat="1" ht="36.75" customHeight="1">
      <c r="A44" s="185" t="s">
        <v>49</v>
      </c>
      <c r="B44" s="186" t="s">
        <v>50</v>
      </c>
      <c r="C44" s="187">
        <f>SUM(C45:C47)</f>
        <v>1539920</v>
      </c>
      <c r="D44" s="188">
        <f t="shared" si="7"/>
        <v>1686206</v>
      </c>
      <c r="E44" s="153">
        <f t="shared" si="7"/>
        <v>220067</v>
      </c>
      <c r="F44" s="136">
        <f t="shared" si="1"/>
        <v>13.051015119149142</v>
      </c>
      <c r="G44" s="189">
        <f>E44/E61*100</f>
        <v>0.1260731495127344</v>
      </c>
      <c r="H44" s="173">
        <f>SUM(H45:H47)</f>
        <v>857469</v>
      </c>
      <c r="I44" s="173">
        <f>SUM(I45:I47)</f>
        <v>300</v>
      </c>
      <c r="J44" s="190">
        <f>I44/H44*100</f>
        <v>0.034986687565381376</v>
      </c>
      <c r="K44" s="173">
        <f>K45+K47</f>
        <v>828737</v>
      </c>
      <c r="L44" s="173">
        <f>L45+L47</f>
        <v>219767</v>
      </c>
      <c r="M44" s="190">
        <f aca="true" t="shared" si="8" ref="M44:M52">L44/K44*100</f>
        <v>26.518304359525395</v>
      </c>
    </row>
    <row r="45" spans="1:13" s="113" customFormat="1" ht="12">
      <c r="A45" s="104"/>
      <c r="B45" s="89" t="s">
        <v>47</v>
      </c>
      <c r="C45" s="90">
        <f>943484+480436</f>
        <v>1423920</v>
      </c>
      <c r="D45" s="91">
        <f t="shared" si="7"/>
        <v>1570206</v>
      </c>
      <c r="E45" s="105">
        <f t="shared" si="7"/>
        <v>162070</v>
      </c>
      <c r="F45" s="93">
        <f t="shared" si="1"/>
        <v>10.32157564039368</v>
      </c>
      <c r="G45" s="159"/>
      <c r="H45" s="95">
        <v>857469</v>
      </c>
      <c r="I45" s="95">
        <v>300</v>
      </c>
      <c r="J45" s="96">
        <f>I45/H45*100</f>
        <v>0.034986687565381376</v>
      </c>
      <c r="K45" s="95">
        <v>712737</v>
      </c>
      <c r="L45" s="95">
        <v>161770</v>
      </c>
      <c r="M45" s="98">
        <f t="shared" si="8"/>
        <v>22.69701166068269</v>
      </c>
    </row>
    <row r="46" spans="1:13" s="192" customFormat="1" ht="24">
      <c r="A46" s="175"/>
      <c r="B46" s="176" t="s">
        <v>48</v>
      </c>
      <c r="C46" s="177"/>
      <c r="D46" s="178">
        <v>82852</v>
      </c>
      <c r="E46" s="179">
        <f t="shared" si="7"/>
        <v>28770</v>
      </c>
      <c r="F46" s="180">
        <f t="shared" si="1"/>
        <v>34.72456911118621</v>
      </c>
      <c r="G46" s="191"/>
      <c r="H46" s="182"/>
      <c r="I46" s="182"/>
      <c r="J46" s="183"/>
      <c r="K46" s="182">
        <v>82852</v>
      </c>
      <c r="L46" s="182">
        <v>28770</v>
      </c>
      <c r="M46" s="184">
        <f t="shared" si="8"/>
        <v>34.72456911118621</v>
      </c>
    </row>
    <row r="47" spans="1:13" s="99" customFormat="1" ht="12">
      <c r="A47" s="106"/>
      <c r="B47" s="66" t="s">
        <v>19</v>
      </c>
      <c r="C47" s="107">
        <v>116000</v>
      </c>
      <c r="D47" s="108">
        <f t="shared" si="7"/>
        <v>116000</v>
      </c>
      <c r="E47" s="109">
        <f t="shared" si="7"/>
        <v>57997</v>
      </c>
      <c r="F47" s="70">
        <f t="shared" si="1"/>
        <v>49.99741379310345</v>
      </c>
      <c r="G47" s="193"/>
      <c r="H47" s="111"/>
      <c r="I47" s="111"/>
      <c r="J47" s="154"/>
      <c r="K47" s="111">
        <v>116000</v>
      </c>
      <c r="L47" s="111">
        <v>57997</v>
      </c>
      <c r="M47" s="73">
        <f t="shared" si="8"/>
        <v>49.99741379310345</v>
      </c>
    </row>
    <row r="48" spans="1:13" s="121" customFormat="1" ht="26.25" customHeight="1">
      <c r="A48" s="185" t="s">
        <v>51</v>
      </c>
      <c r="B48" s="194" t="s">
        <v>52</v>
      </c>
      <c r="C48" s="187">
        <f>C49</f>
        <v>338200</v>
      </c>
      <c r="D48" s="188">
        <f>D49</f>
        <v>2099515</v>
      </c>
      <c r="E48" s="153">
        <f>E49</f>
        <v>1477266</v>
      </c>
      <c r="F48" s="136">
        <f t="shared" si="1"/>
        <v>70.3622503292427</v>
      </c>
      <c r="G48" s="189">
        <v>0.9</v>
      </c>
      <c r="H48" s="173">
        <f>SUM(H49)</f>
        <v>678355</v>
      </c>
      <c r="I48" s="173">
        <f>SUM(I49)</f>
        <v>550634</v>
      </c>
      <c r="J48" s="190">
        <f>I48/H48*100</f>
        <v>81.17195273861032</v>
      </c>
      <c r="K48" s="173">
        <f>K49</f>
        <v>1421160</v>
      </c>
      <c r="L48" s="173">
        <f>L49</f>
        <v>926632</v>
      </c>
      <c r="M48" s="195">
        <f t="shared" si="8"/>
        <v>65.20251062512314</v>
      </c>
    </row>
    <row r="49" spans="1:13" s="99" customFormat="1" ht="13.5" customHeight="1">
      <c r="A49" s="104"/>
      <c r="B49" s="89" t="s">
        <v>47</v>
      </c>
      <c r="C49" s="90">
        <f>104000+234200</f>
        <v>338200</v>
      </c>
      <c r="D49" s="91">
        <f>H49+K49</f>
        <v>2099515</v>
      </c>
      <c r="E49" s="105">
        <f>I49+L49</f>
        <v>1477266</v>
      </c>
      <c r="F49" s="93">
        <f t="shared" si="1"/>
        <v>70.3622503292427</v>
      </c>
      <c r="G49" s="94"/>
      <c r="H49" s="95">
        <v>678355</v>
      </c>
      <c r="I49" s="95">
        <v>550634</v>
      </c>
      <c r="J49" s="96">
        <f>I49/H49*100</f>
        <v>81.17195273861032</v>
      </c>
      <c r="K49" s="95">
        <v>1421160</v>
      </c>
      <c r="L49" s="95">
        <v>926632</v>
      </c>
      <c r="M49" s="98">
        <f t="shared" si="8"/>
        <v>65.20251062512314</v>
      </c>
    </row>
    <row r="50" spans="1:13" s="206" customFormat="1" ht="23.25" customHeight="1">
      <c r="A50" s="196"/>
      <c r="B50" s="197" t="s">
        <v>48</v>
      </c>
      <c r="C50" s="198"/>
      <c r="D50" s="199">
        <v>1152490</v>
      </c>
      <c r="E50" s="200">
        <f>L50</f>
        <v>792479</v>
      </c>
      <c r="F50" s="201">
        <f>E50/D50*100</f>
        <v>68.76233199420385</v>
      </c>
      <c r="G50" s="202"/>
      <c r="H50" s="203"/>
      <c r="I50" s="203"/>
      <c r="J50" s="204"/>
      <c r="K50" s="203">
        <v>1152490</v>
      </c>
      <c r="L50" s="203">
        <v>792479</v>
      </c>
      <c r="M50" s="205">
        <f t="shared" si="8"/>
        <v>68.76233199420385</v>
      </c>
    </row>
    <row r="51" spans="1:13" s="121" customFormat="1" ht="36.75" customHeight="1">
      <c r="A51" s="114" t="s">
        <v>53</v>
      </c>
      <c r="B51" s="115" t="s">
        <v>54</v>
      </c>
      <c r="C51" s="116">
        <f>C52</f>
        <v>20000</v>
      </c>
      <c r="D51" s="117">
        <f>H51+K51</f>
        <v>20000</v>
      </c>
      <c r="E51" s="85">
        <f>SUM(E52:E53)</f>
        <v>122879</v>
      </c>
      <c r="F51" s="101">
        <f t="shared" si="1"/>
        <v>614.395</v>
      </c>
      <c r="G51" s="129">
        <f>E51/E61*100</f>
        <v>0.07039557288905329</v>
      </c>
      <c r="H51" s="130">
        <f>SUM(H52:H53)</f>
        <v>20000</v>
      </c>
      <c r="I51" s="130">
        <f>SUM(I52:I53)</f>
        <v>122729</v>
      </c>
      <c r="J51" s="103">
        <f>I51/H51*100</f>
        <v>613.645</v>
      </c>
      <c r="K51" s="130">
        <f>K52</f>
        <v>0</v>
      </c>
      <c r="L51" s="130">
        <f>L52</f>
        <v>150</v>
      </c>
      <c r="M51" s="160" t="e">
        <f t="shared" si="8"/>
        <v>#DIV/0!</v>
      </c>
    </row>
    <row r="52" spans="1:13" s="99" customFormat="1" ht="12" customHeight="1">
      <c r="A52" s="104"/>
      <c r="B52" s="89" t="s">
        <v>22</v>
      </c>
      <c r="C52" s="90">
        <v>20000</v>
      </c>
      <c r="D52" s="91">
        <f>H52+K52</f>
        <v>20000</v>
      </c>
      <c r="E52" s="109">
        <f>I52+L52</f>
        <v>122879</v>
      </c>
      <c r="F52" s="93">
        <f t="shared" si="1"/>
        <v>614.395</v>
      </c>
      <c r="G52" s="207"/>
      <c r="H52" s="95">
        <v>20000</v>
      </c>
      <c r="I52" s="95">
        <v>122729</v>
      </c>
      <c r="J52" s="98">
        <f>I52/H52*100</f>
        <v>613.645</v>
      </c>
      <c r="K52" s="95"/>
      <c r="L52" s="95">
        <v>150</v>
      </c>
      <c r="M52" s="96" t="e">
        <f t="shared" si="8"/>
        <v>#DIV/0!</v>
      </c>
    </row>
    <row r="53" spans="1:13" s="113" customFormat="1" ht="12" customHeight="1" hidden="1">
      <c r="A53" s="208"/>
      <c r="B53" s="209" t="s">
        <v>55</v>
      </c>
      <c r="C53" s="210">
        <v>553597</v>
      </c>
      <c r="D53" s="211"/>
      <c r="E53" s="179"/>
      <c r="F53" s="70"/>
      <c r="G53" s="212"/>
      <c r="H53" s="213"/>
      <c r="I53" s="213"/>
      <c r="J53" s="214"/>
      <c r="K53" s="213"/>
      <c r="L53" s="213"/>
      <c r="M53" s="215"/>
    </row>
    <row r="54" spans="1:13" s="121" customFormat="1" ht="38.25" customHeight="1">
      <c r="A54" s="114" t="s">
        <v>56</v>
      </c>
      <c r="B54" s="115" t="s">
        <v>57</v>
      </c>
      <c r="C54" s="116">
        <f>SUM(C55:C57)</f>
        <v>1424079</v>
      </c>
      <c r="D54" s="117">
        <f>D55+D57</f>
        <v>2113223</v>
      </c>
      <c r="E54" s="85">
        <f>E55+E57</f>
        <v>428705</v>
      </c>
      <c r="F54" s="101">
        <f t="shared" si="1"/>
        <v>20.28678468860125</v>
      </c>
      <c r="G54" s="129">
        <f>E54/E61*100</f>
        <v>0.24559879292150483</v>
      </c>
      <c r="H54" s="130">
        <f>H55+H57</f>
        <v>81144</v>
      </c>
      <c r="I54" s="130">
        <f>I55+I57</f>
        <v>76144</v>
      </c>
      <c r="J54" s="103">
        <f>I54/H54*100</f>
        <v>93.83811495612738</v>
      </c>
      <c r="K54" s="130">
        <f>K55+K57</f>
        <v>2032079</v>
      </c>
      <c r="L54" s="130">
        <f>L55+L57</f>
        <v>352561</v>
      </c>
      <c r="M54" s="103">
        <f>L54/K54*100</f>
        <v>17.34976838991004</v>
      </c>
    </row>
    <row r="55" spans="1:13" s="99" customFormat="1" ht="12" customHeight="1">
      <c r="A55" s="104"/>
      <c r="B55" s="89" t="s">
        <v>47</v>
      </c>
      <c r="C55" s="90">
        <v>1424079</v>
      </c>
      <c r="D55" s="91">
        <f aca="true" t="shared" si="9" ref="D55:E57">H55+K55</f>
        <v>2040223</v>
      </c>
      <c r="E55" s="179">
        <f t="shared" si="9"/>
        <v>428705</v>
      </c>
      <c r="F55" s="93">
        <f>E55/D55*100</f>
        <v>21.012654008900007</v>
      </c>
      <c r="G55" s="207"/>
      <c r="H55" s="95">
        <v>76144</v>
      </c>
      <c r="I55" s="95">
        <v>76144</v>
      </c>
      <c r="J55" s="96"/>
      <c r="K55" s="95">
        <v>1964079</v>
      </c>
      <c r="L55" s="95">
        <v>352561</v>
      </c>
      <c r="M55" s="98">
        <f>L55/K55*100</f>
        <v>17.950449039982608</v>
      </c>
    </row>
    <row r="56" spans="1:13" s="206" customFormat="1" ht="22.5" customHeight="1">
      <c r="A56" s="175"/>
      <c r="B56" s="176" t="s">
        <v>48</v>
      </c>
      <c r="C56" s="177"/>
      <c r="D56" s="178">
        <v>40000</v>
      </c>
      <c r="E56" s="179">
        <f t="shared" si="9"/>
        <v>40000</v>
      </c>
      <c r="F56" s="180">
        <f>E56/D56*100</f>
        <v>100</v>
      </c>
      <c r="G56" s="181"/>
      <c r="H56" s="182"/>
      <c r="I56" s="182"/>
      <c r="J56" s="216"/>
      <c r="K56" s="182">
        <v>40000</v>
      </c>
      <c r="L56" s="182">
        <v>40000</v>
      </c>
      <c r="M56" s="184">
        <f>L56/K56*100</f>
        <v>100</v>
      </c>
    </row>
    <row r="57" spans="1:13" s="217" customFormat="1" ht="26.25" customHeight="1">
      <c r="A57" s="124"/>
      <c r="B57" s="125" t="s">
        <v>27</v>
      </c>
      <c r="C57" s="90"/>
      <c r="D57" s="91">
        <f t="shared" si="9"/>
        <v>73000</v>
      </c>
      <c r="E57" s="109"/>
      <c r="F57" s="93"/>
      <c r="G57" s="94"/>
      <c r="H57" s="95">
        <v>5000</v>
      </c>
      <c r="I57" s="95"/>
      <c r="J57" s="127"/>
      <c r="K57" s="95">
        <v>68000</v>
      </c>
      <c r="L57" s="95"/>
      <c r="M57" s="98"/>
    </row>
    <row r="58" spans="1:13" s="121" customFormat="1" ht="23.25" customHeight="1">
      <c r="A58" s="218" t="s">
        <v>58</v>
      </c>
      <c r="B58" s="219" t="s">
        <v>59</v>
      </c>
      <c r="C58" s="116">
        <f>C59</f>
        <v>1332000</v>
      </c>
      <c r="D58" s="117">
        <f>H58+K58</f>
        <v>1882000</v>
      </c>
      <c r="E58" s="85">
        <f>E59</f>
        <v>565751</v>
      </c>
      <c r="F58" s="101">
        <f t="shared" si="1"/>
        <v>30.06115834218916</v>
      </c>
      <c r="G58" s="129">
        <f>E58/E61*100</f>
        <v>0.324110431868381</v>
      </c>
      <c r="H58" s="130">
        <f>H59</f>
        <v>1882000</v>
      </c>
      <c r="I58" s="130">
        <f>SUM(I59:I59)</f>
        <v>565751</v>
      </c>
      <c r="J58" s="220">
        <f>I58/H58*100</f>
        <v>30.06115834218916</v>
      </c>
      <c r="K58" s="130"/>
      <c r="L58" s="130"/>
      <c r="M58" s="103"/>
    </row>
    <row r="59" spans="1:13" s="99" customFormat="1" ht="13.5" customHeight="1">
      <c r="A59" s="104"/>
      <c r="B59" s="89" t="s">
        <v>47</v>
      </c>
      <c r="C59" s="90">
        <v>1332000</v>
      </c>
      <c r="D59" s="91">
        <f>H59+K59</f>
        <v>1882000</v>
      </c>
      <c r="E59" s="105">
        <f>I59+L59</f>
        <v>565751</v>
      </c>
      <c r="F59" s="93">
        <f t="shared" si="1"/>
        <v>30.06115834218916</v>
      </c>
      <c r="G59" s="159"/>
      <c r="H59" s="95">
        <v>1882000</v>
      </c>
      <c r="I59" s="95">
        <v>565751</v>
      </c>
      <c r="J59" s="221">
        <f>I59/H59*100</f>
        <v>30.06115834218916</v>
      </c>
      <c r="K59" s="91"/>
      <c r="L59" s="97"/>
      <c r="M59" s="96"/>
    </row>
    <row r="60" spans="1:13" s="206" customFormat="1" ht="25.5" customHeight="1" thickBot="1">
      <c r="A60" s="222"/>
      <c r="B60" s="176" t="s">
        <v>48</v>
      </c>
      <c r="C60" s="177">
        <v>666000</v>
      </c>
      <c r="D60" s="178"/>
      <c r="E60" s="223"/>
      <c r="F60" s="224"/>
      <c r="G60" s="225"/>
      <c r="H60" s="226"/>
      <c r="I60" s="226"/>
      <c r="J60" s="227"/>
      <c r="K60" s="178"/>
      <c r="L60" s="226"/>
      <c r="M60" s="216"/>
    </row>
    <row r="61" spans="1:13" s="236" customFormat="1" ht="20.25" customHeight="1" thickBot="1" thickTop="1">
      <c r="A61" s="228"/>
      <c r="B61" s="229" t="s">
        <v>4</v>
      </c>
      <c r="C61" s="230">
        <f>C10+C12+C15+C19+C23+C26+C30+C32+C34+C36+C40+C44+C48+C51+C54+C58</f>
        <v>351510313</v>
      </c>
      <c r="D61" s="231">
        <f>D8+D10+D12+D15+D19+D23+D26+D30+D32+D34+D36+D40+D44+D48+D51+D54+D58</f>
        <v>354136168.53999996</v>
      </c>
      <c r="E61" s="232">
        <f>E8+E10+E12+E15+E19+E23+E26+E30+E32+E34+E36+E40+E44+E48+E51+E54+E58</f>
        <v>174555011</v>
      </c>
      <c r="F61" s="233">
        <f t="shared" si="1"/>
        <v>49.29036526250322</v>
      </c>
      <c r="G61" s="234">
        <v>100</v>
      </c>
      <c r="H61" s="231">
        <f>H8+H10+H12+H15+H19+H23+H26+H30+H32+H34+H36+H40+H44+H48+H51+H54+H58</f>
        <v>247481423.54</v>
      </c>
      <c r="I61" s="232">
        <f>I8+I10+I12+I15+I19+I23+I26+I30+I32+I34+I36+I40+I44+I48+I51+I54+I58</f>
        <v>118987725</v>
      </c>
      <c r="J61" s="235">
        <f>I61/H61*100</f>
        <v>48.07945715601083</v>
      </c>
      <c r="K61" s="231">
        <f>K8+K10+K12+K15+K19+K23+K26+K30+K32+K34+K36+K40+K44+K48+K51+K54+K58</f>
        <v>106654745</v>
      </c>
      <c r="L61" s="232">
        <f>L8+L10+L12+L15+L19+L23+L26+L30+L32+L34+L36+L40+L44+L48+L51+L54+L58</f>
        <v>55567286</v>
      </c>
      <c r="M61" s="235">
        <f>L61/K61*100</f>
        <v>52.10015363123319</v>
      </c>
    </row>
    <row r="62" spans="1:13" s="243" customFormat="1" ht="14.25" customHeight="1" thickTop="1">
      <c r="A62" s="265" t="s">
        <v>60</v>
      </c>
      <c r="B62" s="266"/>
      <c r="C62" s="237">
        <f>C11+C13+C16+C20+C27+C31+C33+C35+C37+C41+C45+C49+C52+C55+C59</f>
        <v>319795936</v>
      </c>
      <c r="D62" s="238">
        <f>D11+D13+D16+D20+D27+D31+D33+D35+D37+D41+D45+D49+D52+D55+D59</f>
        <v>321580850</v>
      </c>
      <c r="E62" s="239">
        <f>E11+E13+E16+E20+E27+E31+E33+E35+E37+E41+E45+E49+E52+E55+E59</f>
        <v>158132369</v>
      </c>
      <c r="F62" s="240">
        <f t="shared" si="1"/>
        <v>49.17344083144254</v>
      </c>
      <c r="G62" s="207">
        <f>E62/E61*100</f>
        <v>90.5917097962888</v>
      </c>
      <c r="H62" s="238">
        <f>H11+H13+H16+H20+H27+H31+H33+H35+H37+H41+H45+H49+H52+H55+H59</f>
        <v>223921861</v>
      </c>
      <c r="I62" s="241">
        <f>I11+I13+I16+I20+I27+I31+I33+I35+I37+I41+I45+I49+I52+I55+I59</f>
        <v>107868834</v>
      </c>
      <c r="J62" s="242">
        <f>I62/H62*100</f>
        <v>48.172533721484214</v>
      </c>
      <c r="K62" s="238">
        <f>K11+K13+K16+K20+K27+K31+K33+K35+K37+K41+K45+K49+K52+K55+K59</f>
        <v>97658989</v>
      </c>
      <c r="L62" s="241">
        <f>L11+L13+L16+L20+L27+L31+L33+L35+L37+L41+L45+L49+L52+L55+L59</f>
        <v>50263535</v>
      </c>
      <c r="M62" s="242">
        <f>L62/K62*100</f>
        <v>51.46841628679978</v>
      </c>
    </row>
    <row r="63" spans="1:13" s="155" customFormat="1" ht="25.5" customHeight="1">
      <c r="A63" s="267" t="s">
        <v>61</v>
      </c>
      <c r="B63" s="268"/>
      <c r="C63" s="177">
        <f>C42+C60</f>
        <v>1061000</v>
      </c>
      <c r="D63" s="178">
        <f>D42+D56+D46+D50</f>
        <v>1670342</v>
      </c>
      <c r="E63" s="244">
        <f>E42+E56+E46+E50</f>
        <v>1110483</v>
      </c>
      <c r="F63" s="180">
        <f t="shared" si="1"/>
        <v>66.48237307090405</v>
      </c>
      <c r="G63" s="191"/>
      <c r="H63" s="178"/>
      <c r="I63" s="244"/>
      <c r="J63" s="216"/>
      <c r="K63" s="244">
        <f>K42+K56+K46+K50</f>
        <v>1670342</v>
      </c>
      <c r="L63" s="244">
        <f>L42+L56+L46+L50</f>
        <v>1110483</v>
      </c>
      <c r="M63" s="216">
        <f>L63/K63*100</f>
        <v>66.48237307090405</v>
      </c>
    </row>
    <row r="64" spans="1:13" s="243" customFormat="1" ht="18.75" customHeight="1">
      <c r="A64" s="257" t="s">
        <v>62</v>
      </c>
      <c r="B64" s="258"/>
      <c r="C64" s="245">
        <f>C14+C17+C21+C25+C28+C38+C43+C47</f>
        <v>31692277</v>
      </c>
      <c r="D64" s="246">
        <f>H64+K64</f>
        <v>32409082.54</v>
      </c>
      <c r="E64" s="247">
        <f>I64+L64</f>
        <v>16357708</v>
      </c>
      <c r="F64" s="240">
        <f>E64/D64*100</f>
        <v>50.472604338030735</v>
      </c>
      <c r="G64" s="207">
        <f>E64/E61*100</f>
        <v>9.37109046958268</v>
      </c>
      <c r="H64" s="248">
        <f>H9+H21+H25+H28+H43</f>
        <v>23537962.54</v>
      </c>
      <c r="I64" s="249">
        <f>I9+I21+I25+I28+I43</f>
        <v>11110593</v>
      </c>
      <c r="J64" s="242">
        <f>I64/H64*100</f>
        <v>47.2028663531045</v>
      </c>
      <c r="K64" s="246">
        <f>K14+K17+K21+K28+K38+K43+K47</f>
        <v>8871120</v>
      </c>
      <c r="L64" s="247">
        <f>L14+L17+L21+L28+L38+L43+L47</f>
        <v>5247115</v>
      </c>
      <c r="M64" s="242">
        <f>L64/K64*100</f>
        <v>59.148281164046935</v>
      </c>
    </row>
    <row r="65" spans="1:13" s="243" customFormat="1" ht="49.5" customHeight="1" thickBot="1">
      <c r="A65" s="259" t="s">
        <v>63</v>
      </c>
      <c r="B65" s="260"/>
      <c r="C65" s="250">
        <f>C18+C22</f>
        <v>22100</v>
      </c>
      <c r="D65" s="251">
        <f>D18+D22+D57+D29</f>
        <v>146236</v>
      </c>
      <c r="E65" s="252">
        <f>E18+E22+E57+E29</f>
        <v>64934</v>
      </c>
      <c r="F65" s="253">
        <f>E65/D65*100</f>
        <v>44.40356683716732</v>
      </c>
      <c r="G65" s="254">
        <f>E65/E61*100</f>
        <v>0.03719973412851493</v>
      </c>
      <c r="H65" s="251">
        <f>H18+H22+H57</f>
        <v>21600</v>
      </c>
      <c r="I65" s="252">
        <f>I18+I22+I57</f>
        <v>8298</v>
      </c>
      <c r="J65" s="255">
        <f>I65/H65*100</f>
        <v>38.416666666666664</v>
      </c>
      <c r="K65" s="251">
        <f>K18+K22+K57+K29</f>
        <v>124636</v>
      </c>
      <c r="L65" s="252">
        <f>L18+L22+L57+L29</f>
        <v>56636</v>
      </c>
      <c r="M65" s="255">
        <f>L65/K65*100</f>
        <v>45.44112455470329</v>
      </c>
    </row>
    <row r="66" ht="13.5" thickTop="1"/>
    <row r="67" spans="1:12" ht="12.75">
      <c r="A67" s="269" t="s">
        <v>64</v>
      </c>
      <c r="C67" s="256"/>
      <c r="E67" s="256"/>
      <c r="F67" s="256"/>
      <c r="H67" s="256"/>
      <c r="I67" s="256"/>
      <c r="J67" s="256"/>
      <c r="K67" s="256"/>
      <c r="L67" s="256"/>
    </row>
    <row r="68" spans="1:8" ht="12.75">
      <c r="A68" s="269" t="s">
        <v>65</v>
      </c>
      <c r="H68" s="256"/>
    </row>
    <row r="69" spans="1:9" ht="12.75">
      <c r="A69" s="269" t="s">
        <v>66</v>
      </c>
      <c r="H69" s="256"/>
      <c r="I69" s="256"/>
    </row>
    <row r="70" ht="12.75">
      <c r="A70" s="44"/>
    </row>
    <row r="71" ht="12.75">
      <c r="A71" s="44"/>
    </row>
    <row r="72" ht="12.75">
      <c r="A72" s="44"/>
    </row>
    <row r="73" ht="12.75">
      <c r="A73" s="44"/>
    </row>
    <row r="74" ht="12.75">
      <c r="A74" s="44"/>
    </row>
    <row r="75" ht="12.75">
      <c r="A75" s="44"/>
    </row>
    <row r="76" ht="12.75">
      <c r="A76" s="44"/>
    </row>
    <row r="77" ht="12.75">
      <c r="A77" s="44"/>
    </row>
    <row r="78" ht="12.75">
      <c r="A78" s="44"/>
    </row>
    <row r="79" ht="12.75">
      <c r="A79" s="44"/>
    </row>
    <row r="80" ht="12.75">
      <c r="A80" s="44"/>
    </row>
    <row r="81" ht="12.75">
      <c r="A81" s="44"/>
    </row>
    <row r="82" ht="12.75">
      <c r="A82" s="44"/>
    </row>
    <row r="83" ht="12.75">
      <c r="A83" s="44"/>
    </row>
    <row r="84" ht="12.75">
      <c r="A84" s="44"/>
    </row>
    <row r="85" ht="12.75">
      <c r="A85" s="44"/>
    </row>
    <row r="86" ht="12.75">
      <c r="A86" s="44"/>
    </row>
    <row r="87" ht="12.75">
      <c r="A87" s="44"/>
    </row>
    <row r="88" ht="12.75">
      <c r="A88" s="44"/>
    </row>
    <row r="89" ht="12.75">
      <c r="A89" s="44"/>
    </row>
    <row r="90" ht="12.75">
      <c r="A90" s="44"/>
    </row>
    <row r="91" ht="12.75">
      <c r="A91" s="44"/>
    </row>
    <row r="92" ht="12.75">
      <c r="A92" s="44"/>
    </row>
    <row r="93" ht="12.75">
      <c r="A93" s="44"/>
    </row>
    <row r="94" ht="12.75">
      <c r="A94" s="44"/>
    </row>
    <row r="95" ht="12.75">
      <c r="A95" s="44"/>
    </row>
    <row r="96" ht="12.75">
      <c r="A96" s="44"/>
    </row>
    <row r="97" ht="12.75">
      <c r="A97" s="44"/>
    </row>
    <row r="98" ht="12.75">
      <c r="A98" s="44"/>
    </row>
    <row r="99" ht="12.75">
      <c r="A99" s="44"/>
    </row>
    <row r="100" ht="12.75">
      <c r="A100" s="44"/>
    </row>
    <row r="101" ht="12.75">
      <c r="A101" s="44"/>
    </row>
    <row r="102" ht="12.75">
      <c r="A102" s="44"/>
    </row>
    <row r="103" ht="12.75">
      <c r="A103" s="44"/>
    </row>
    <row r="104" ht="12.75">
      <c r="A104" s="44"/>
    </row>
    <row r="105" ht="12.75">
      <c r="A105" s="44"/>
    </row>
    <row r="106" ht="12.75">
      <c r="A106" s="44"/>
    </row>
    <row r="107" ht="12.75">
      <c r="A107" s="44"/>
    </row>
    <row r="108" ht="12.75">
      <c r="A108" s="44"/>
    </row>
    <row r="109" ht="12.75">
      <c r="A109" s="44"/>
    </row>
    <row r="110" ht="12.75">
      <c r="A110" s="44"/>
    </row>
    <row r="111" ht="12.75">
      <c r="A111" s="44"/>
    </row>
    <row r="112" ht="12.75">
      <c r="A112" s="44"/>
    </row>
    <row r="113" ht="12.75">
      <c r="A113" s="44"/>
    </row>
    <row r="114" ht="12.75">
      <c r="A114" s="44"/>
    </row>
    <row r="115" ht="12.75">
      <c r="A115" s="44"/>
    </row>
    <row r="116" ht="12.75">
      <c r="A116" s="44"/>
    </row>
    <row r="117" ht="12.75">
      <c r="A117" s="44"/>
    </row>
    <row r="118" ht="12.75">
      <c r="A118" s="44"/>
    </row>
    <row r="119" ht="12.75">
      <c r="A119" s="44"/>
    </row>
    <row r="120" ht="12.75">
      <c r="A120" s="44"/>
    </row>
    <row r="121" ht="12.75">
      <c r="A121" s="44"/>
    </row>
    <row r="122" ht="12.75">
      <c r="A122" s="44"/>
    </row>
    <row r="123" ht="12.75">
      <c r="A123" s="44"/>
    </row>
    <row r="124" ht="12.75">
      <c r="A124" s="44"/>
    </row>
    <row r="125" ht="12.75">
      <c r="A125" s="44"/>
    </row>
    <row r="126" ht="12.75">
      <c r="A126" s="44"/>
    </row>
    <row r="127" ht="12.75">
      <c r="A127" s="44"/>
    </row>
    <row r="128" ht="12.75">
      <c r="A128" s="44"/>
    </row>
    <row r="129" ht="12.75">
      <c r="A129" s="44"/>
    </row>
    <row r="130" ht="12.75">
      <c r="A130" s="44"/>
    </row>
    <row r="131" ht="12.75">
      <c r="A131" s="44"/>
    </row>
    <row r="132" ht="12.75">
      <c r="A132" s="44"/>
    </row>
    <row r="133" ht="12.75">
      <c r="A133" s="44"/>
    </row>
    <row r="134" ht="12.75">
      <c r="A134" s="44"/>
    </row>
    <row r="135" ht="12.75">
      <c r="A135" s="44"/>
    </row>
    <row r="136" ht="12.75">
      <c r="A136" s="44"/>
    </row>
    <row r="137" ht="12.75">
      <c r="A137" s="44"/>
    </row>
    <row r="138" ht="12.75">
      <c r="A138" s="44"/>
    </row>
    <row r="139" ht="12.75">
      <c r="A139" s="44"/>
    </row>
    <row r="140" ht="12.75">
      <c r="A140" s="44"/>
    </row>
    <row r="141" ht="12.75">
      <c r="A141" s="44"/>
    </row>
    <row r="142" ht="12.75">
      <c r="A142" s="44"/>
    </row>
    <row r="143" ht="12.75">
      <c r="A143" s="44"/>
    </row>
    <row r="144" ht="12.75">
      <c r="A144" s="44"/>
    </row>
    <row r="145" ht="12.75">
      <c r="A145" s="44"/>
    </row>
    <row r="146" ht="12.75">
      <c r="A146" s="44"/>
    </row>
    <row r="147" ht="12.75">
      <c r="A147" s="44"/>
    </row>
    <row r="148" ht="12.75">
      <c r="A148" s="44"/>
    </row>
    <row r="149" ht="12.75">
      <c r="A149" s="44"/>
    </row>
    <row r="150" ht="12.75">
      <c r="A150" s="44"/>
    </row>
    <row r="151" ht="12.75">
      <c r="A151" s="44"/>
    </row>
    <row r="152" ht="12.75">
      <c r="A152" s="44"/>
    </row>
    <row r="153" ht="12.75">
      <c r="A153" s="44"/>
    </row>
    <row r="154" ht="12.75">
      <c r="A154" s="44"/>
    </row>
    <row r="155" ht="12.75">
      <c r="A155" s="44"/>
    </row>
    <row r="156" ht="12.75">
      <c r="A156" s="44"/>
    </row>
    <row r="157" ht="12.75">
      <c r="A157" s="44"/>
    </row>
    <row r="158" ht="12.75">
      <c r="A158" s="44"/>
    </row>
    <row r="159" ht="12.75">
      <c r="A159" s="44"/>
    </row>
    <row r="160" ht="12.75">
      <c r="A160" s="44"/>
    </row>
    <row r="161" ht="12.75">
      <c r="A161" s="44"/>
    </row>
    <row r="162" ht="12.75">
      <c r="A162" s="44"/>
    </row>
    <row r="163" ht="12.75">
      <c r="A163" s="44"/>
    </row>
    <row r="164" ht="12.75">
      <c r="A164" s="44"/>
    </row>
    <row r="165" ht="12.75">
      <c r="A165" s="44"/>
    </row>
    <row r="166" ht="12.75">
      <c r="A166" s="44"/>
    </row>
    <row r="167" ht="12.75">
      <c r="A167" s="44"/>
    </row>
    <row r="168" ht="12.75">
      <c r="A168" s="44"/>
    </row>
    <row r="169" ht="12.75">
      <c r="A169" s="44"/>
    </row>
    <row r="170" ht="12.75">
      <c r="A170" s="44"/>
    </row>
    <row r="171" ht="12.75">
      <c r="A171" s="44"/>
    </row>
    <row r="172" ht="12.75">
      <c r="A172" s="44"/>
    </row>
    <row r="173" ht="12.75">
      <c r="A173" s="44"/>
    </row>
    <row r="174" ht="12.75">
      <c r="A174" s="44"/>
    </row>
    <row r="175" ht="12.75">
      <c r="A175" s="44"/>
    </row>
    <row r="176" ht="12.75">
      <c r="A176" s="44"/>
    </row>
    <row r="177" ht="12.75">
      <c r="A177" s="44"/>
    </row>
    <row r="178" ht="12.75">
      <c r="A178" s="44"/>
    </row>
    <row r="179" ht="12.75">
      <c r="A179" s="44"/>
    </row>
    <row r="180" ht="12.75">
      <c r="A180" s="44"/>
    </row>
    <row r="181" ht="12.75">
      <c r="A181" s="44"/>
    </row>
    <row r="182" ht="12.75">
      <c r="A182" s="44"/>
    </row>
    <row r="183" ht="12.75">
      <c r="A183" s="44"/>
    </row>
    <row r="184" ht="12.75">
      <c r="A184" s="44"/>
    </row>
    <row r="185" ht="12.75">
      <c r="A185" s="44"/>
    </row>
    <row r="186" ht="12.75">
      <c r="A186" s="44"/>
    </row>
    <row r="187" ht="12.75">
      <c r="A187" s="44"/>
    </row>
    <row r="188" ht="12.75">
      <c r="A188" s="44"/>
    </row>
    <row r="189" ht="12.75">
      <c r="A189" s="44"/>
    </row>
    <row r="190" ht="12.75">
      <c r="A190" s="44"/>
    </row>
    <row r="191" ht="12.75">
      <c r="A191" s="44"/>
    </row>
    <row r="192" ht="12.75">
      <c r="A192" s="44"/>
    </row>
    <row r="193" ht="12.75">
      <c r="A193" s="44"/>
    </row>
    <row r="194" ht="12.75">
      <c r="A194" s="44"/>
    </row>
    <row r="195" ht="12.75">
      <c r="A195" s="44"/>
    </row>
    <row r="196" ht="12.75">
      <c r="A196" s="44"/>
    </row>
    <row r="197" ht="12.75">
      <c r="A197" s="44"/>
    </row>
    <row r="198" ht="12.75">
      <c r="A198" s="44"/>
    </row>
    <row r="199" ht="12.75">
      <c r="A199" s="44"/>
    </row>
    <row r="200" ht="12.75">
      <c r="A200" s="44"/>
    </row>
    <row r="201" ht="12.75">
      <c r="A201" s="44"/>
    </row>
    <row r="202" ht="12.75">
      <c r="A202" s="44"/>
    </row>
    <row r="203" ht="12.75">
      <c r="A203" s="44"/>
    </row>
    <row r="204" ht="12.75">
      <c r="A204" s="44"/>
    </row>
    <row r="205" ht="12.75">
      <c r="A205" s="44"/>
    </row>
    <row r="206" ht="12.75">
      <c r="A206" s="44"/>
    </row>
    <row r="207" ht="12.75">
      <c r="A207" s="44"/>
    </row>
    <row r="208" ht="12.75">
      <c r="A208" s="44"/>
    </row>
    <row r="209" ht="12.75">
      <c r="A209" s="44"/>
    </row>
    <row r="210" ht="12.75">
      <c r="A210" s="44"/>
    </row>
    <row r="211" ht="12.75">
      <c r="A211" s="44"/>
    </row>
    <row r="212" ht="12.75">
      <c r="A212" s="44"/>
    </row>
    <row r="213" ht="12.75">
      <c r="A213" s="44"/>
    </row>
    <row r="214" ht="12.75">
      <c r="A214" s="44"/>
    </row>
    <row r="215" ht="12.75">
      <c r="A215" s="44"/>
    </row>
    <row r="216" ht="12.75">
      <c r="A216" s="44"/>
    </row>
    <row r="217" ht="12.75">
      <c r="A217" s="44"/>
    </row>
    <row r="218" ht="12.75">
      <c r="A218" s="44"/>
    </row>
    <row r="219" ht="12.75">
      <c r="A219" s="44"/>
    </row>
  </sheetData>
  <mergeCells count="6">
    <mergeCell ref="A64:B64"/>
    <mergeCell ref="A65:B65"/>
    <mergeCell ref="L1:M1"/>
    <mergeCell ref="A2:K2"/>
    <mergeCell ref="A62:B62"/>
    <mergeCell ref="A63:B63"/>
  </mergeCells>
  <printOptions horizontalCentered="1"/>
  <pageMargins left="0.21" right="0.2" top="0.53" bottom="0.78" header="0.25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2009-09-01T10:07:44Z</cp:lastPrinted>
  <dcterms:created xsi:type="dcterms:W3CDTF">2009-09-01T09:58:44Z</dcterms:created>
  <dcterms:modified xsi:type="dcterms:W3CDTF">2009-09-07T10:38:08Z</dcterms:modified>
  <cp:category/>
  <cp:version/>
  <cp:contentType/>
  <cp:contentStatus/>
</cp:coreProperties>
</file>