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 5" sheetId="1" r:id="rId1"/>
  </sheets>
  <definedNames>
    <definedName name="_xlnm.Print_Titles" localSheetId="0">'Tab 5'!$6:$8</definedName>
  </definedNames>
  <calcPr fullCalcOnLoad="1"/>
</workbook>
</file>

<file path=xl/sharedStrings.xml><?xml version="1.0" encoding="utf-8"?>
<sst xmlns="http://schemas.openxmlformats.org/spreadsheetml/2006/main" count="101" uniqueCount="68">
  <si>
    <t>OGÓŁEM</t>
  </si>
  <si>
    <t xml:space="preserve">Wykonanie                        </t>
  </si>
  <si>
    <t>010</t>
  </si>
  <si>
    <t>ROLNICTWO I ŁOWIECTWO</t>
  </si>
  <si>
    <t xml:space="preserve"> - bieżące</t>
  </si>
  <si>
    <t>600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</si>
  <si>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</si>
  <si>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</si>
  <si>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</si>
  <si>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</si>
  <si>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</si>
  <si>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</si>
  <si>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</si>
  <si>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</si>
  <si>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</si>
  <si>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</si>
  <si>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</si>
  <si>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</si>
  <si>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</si>
  <si>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</si>
  <si>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</si>
  <si>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</si>
  <si>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</si>
  <si>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</si>
  <si>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</si>
  <si>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</si>
  <si>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</si>
  <si>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</si>
  <si>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</si>
  <si>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</si>
  <si>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na podstawie porozumień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</si>
  <si>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</si>
  <si>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</si>
  <si>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</si>
  <si>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</si>
  <si>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</si>
  <si>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</si>
  <si>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</si>
  <si>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</si>
  <si>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</si>
  <si>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</si>
  <si>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 xml:space="preserve"> wg działów klasyfikacji budżetowej z podziałem na zadania bieżące i majątkowe</t>
  </si>
  <si>
    <t xml:space="preserve">                     w złotych</t>
  </si>
  <si>
    <t>Wyszczególnienie</t>
  </si>
  <si>
    <t xml:space="preserve">Wykonanie </t>
  </si>
  <si>
    <t xml:space="preserve">                        OGÓŁEM</t>
  </si>
  <si>
    <t xml:space="preserve">GMINA </t>
  </si>
  <si>
    <t>POWIAT</t>
  </si>
  <si>
    <t xml:space="preserve">Dział </t>
  </si>
  <si>
    <t xml:space="preserve">   2000r.             </t>
  </si>
  <si>
    <t>Plan 
po zmianach</t>
  </si>
  <si>
    <t>Dynamika
5:3</t>
  </si>
  <si>
    <t>%
wyk.</t>
  </si>
  <si>
    <t xml:space="preserve">Wykonanie                          </t>
  </si>
  <si>
    <t>% 
wyk.</t>
  </si>
  <si>
    <t>TRANSPORT I ŁĄCZNOŚĆ</t>
  </si>
  <si>
    <t xml:space="preserve"> - majątkowe</t>
  </si>
  <si>
    <t>własne</t>
  </si>
  <si>
    <t>zlecone</t>
  </si>
  <si>
    <t>z tego:</t>
  </si>
  <si>
    <t>dochody bieżące</t>
  </si>
  <si>
    <t>dochody majątkowe</t>
  </si>
  <si>
    <t>Wykonanie
I półrocze 2008</t>
  </si>
  <si>
    <t xml:space="preserve">REALIZACJA  PLANU  DOCHODÓW  MIASTA  KOSZALINA  ZA  I  PÓŁROCZE  2009  ROKU                                                                                                               </t>
  </si>
  <si>
    <t xml:space="preserve">           Tabela nr 5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</si>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</sst>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 zł&quot;#,##0.00_);[Red]\(&quot; zł&quot;#,##0.00\)"/>
    <numFmt numFmtId="174" formatCode="0.0"/>
    <numFmt numFmtId="175" formatCode="#,##0.000"/>
  </numFmts>
  <fonts count="2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2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9"/>
      <name val="Times New Roman CE"/>
      <family val="0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2" fontId="11" fillId="0" borderId="0" xfId="0" applyFont="1" applyAlignment="1">
      <alignment horizontal="centerContinuous" vertical="center" wrapText="1"/>
    </xf>
    <xf numFmtId="172" fontId="12" fillId="0" borderId="0" xfId="0" applyFont="1" applyAlignment="1">
      <alignment horizontal="centerContinuous" vertical="center" wrapText="1"/>
    </xf>
    <xf numFmtId="172" fontId="13" fillId="0" borderId="0" xfId="0" applyFont="1" applyAlignment="1">
      <alignment horizontal="centerContinuous" vertical="center" wrapText="1"/>
    </xf>
    <xf numFmtId="172" fontId="14" fillId="0" borderId="0" xfId="0" applyFont="1" applyAlignment="1">
      <alignment horizontal="centerContinuous" vertical="center" wrapText="1"/>
    </xf>
    <xf numFmtId="172" fontId="14" fillId="0" borderId="0" xfId="0" applyNumberFormat="1" applyFont="1" applyAlignment="1">
      <alignment horizontal="centerContinuous" vertical="center" wrapText="1"/>
    </xf>
    <xf numFmtId="175" fontId="15" fillId="0" borderId="0" xfId="0" applyFont="1" applyAlignment="1">
      <alignment horizontal="centerContinuous" vertical="center" wrapText="1"/>
    </xf>
    <xf numFmtId="172" fontId="16" fillId="0" borderId="0" xfId="0" applyFont="1" applyAlignment="1">
      <alignment horizontal="centerContinuous" vertical="center" wrapText="1"/>
    </xf>
    <xf numFmtId="175" fontId="17" fillId="0" borderId="0" xfId="0" applyFont="1" applyAlignment="1">
      <alignment horizontal="centerContinuous" vertical="center" wrapText="1"/>
    </xf>
    <xf numFmtId="0" fontId="16" fillId="0" borderId="0" xfId="0" applyFont="1" applyAlignment="1">
      <alignment vertical="center" wrapText="1"/>
    </xf>
    <xf numFmtId="172" fontId="1" fillId="0" borderId="0" xfId="0" applyFont="1" applyAlignment="1">
      <alignment horizontal="centerContinuous" vertical="center" wrapText="1"/>
    </xf>
    <xf numFmtId="172" fontId="2" fillId="0" borderId="0" xfId="0" applyFont="1" applyAlignment="1">
      <alignment horizontal="centerContinuous"/>
    </xf>
    <xf numFmtId="172" fontId="2" fillId="0" borderId="0" xfId="0" applyFont="1" applyBorder="1" applyAlignment="1">
      <alignment horizontal="centerContinuous"/>
    </xf>
    <xf numFmtId="172" fontId="2" fillId="0" borderId="0" xfId="0" applyFont="1" applyAlignment="1">
      <alignment horizontal="centerContinuous"/>
    </xf>
    <xf numFmtId="172" fontId="2" fillId="0" borderId="0" xfId="0" applyNumberFormat="1" applyFont="1" applyAlignment="1">
      <alignment horizontal="centerContinuous"/>
    </xf>
    <xf numFmtId="175" fontId="9" fillId="0" borderId="0" xfId="0" applyFont="1" applyAlignment="1">
      <alignment horizontal="centerContinuous"/>
    </xf>
    <xf numFmtId="175" fontId="9" fillId="0" borderId="0" xfId="0" applyFont="1" applyBorder="1" applyAlignment="1">
      <alignment horizontal="centerContinuous"/>
    </xf>
    <xf numFmtId="175" fontId="8" fillId="0" borderId="0" xfId="0" applyFont="1" applyBorder="1" applyAlignment="1">
      <alignment horizontal="center"/>
    </xf>
    <xf numFmtId="172" fontId="5" fillId="0" borderId="1" xfId="0" applyFont="1" applyBorder="1" applyAlignment="1">
      <alignment horizontal="center" vertical="center"/>
    </xf>
    <xf numFmtId="172" fontId="5" fillId="0" borderId="2" xfId="0" applyFont="1" applyBorder="1" applyAlignment="1">
      <alignment horizontal="center" vertical="center"/>
    </xf>
    <xf numFmtId="172" fontId="5" fillId="0" borderId="3" xfId="0" applyFont="1" applyBorder="1" applyAlignment="1">
      <alignment vertical="center"/>
    </xf>
    <xf numFmtId="172" fontId="5" fillId="0" borderId="4" xfId="0" applyFont="1" applyBorder="1" applyAlignment="1">
      <alignment horizontal="centerContinuous" vertical="center" wrapText="1"/>
    </xf>
    <xf numFmtId="172" fontId="5" fillId="0" borderId="4" xfId="0" applyNumberFormat="1" applyFont="1" applyBorder="1" applyAlignment="1">
      <alignment horizontal="centerContinuous" vertical="center" wrapText="1"/>
    </xf>
    <xf numFmtId="175" fontId="19" fillId="0" borderId="5" xfId="0" applyFont="1" applyBorder="1" applyAlignment="1">
      <alignment horizontal="centerContinuous" vertical="center" wrapText="1"/>
    </xf>
    <xf numFmtId="172" fontId="5" fillId="0" borderId="6" xfId="0" applyFont="1" applyBorder="1" applyAlignment="1">
      <alignment horizontal="centerContinuous" vertical="center" wrapText="1"/>
    </xf>
    <xf numFmtId="172" fontId="5" fillId="0" borderId="7" xfId="0" applyFont="1" applyBorder="1" applyAlignment="1">
      <alignment horizontal="centerContinuous" vertical="center" wrapText="1"/>
    </xf>
    <xf numFmtId="175" fontId="19" fillId="0" borderId="8" xfId="0" applyFont="1" applyBorder="1" applyAlignment="1">
      <alignment horizontal="centerContinuous" vertical="center" wrapText="1"/>
    </xf>
    <xf numFmtId="172" fontId="5" fillId="0" borderId="7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/>
    </xf>
    <xf numFmtId="49" fontId="21" fillId="0" borderId="9" xfId="0" applyNumberFormat="1" applyFont="1" applyFill="1" applyBorder="1" applyAlignment="1" applyProtection="1">
      <alignment horizontal="center" vertical="top" wrapText="1"/>
      <protection locked="0"/>
    </xf>
    <xf numFmtId="172" fontId="5" fillId="0" borderId="9" xfId="0" applyFont="1" applyBorder="1" applyAlignment="1">
      <alignment horizontal="center" vertical="center" wrapText="1"/>
    </xf>
    <xf numFmtId="172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4" fillId="0" borderId="13" xfId="0" applyFont="1" applyBorder="1" applyAlignment="1">
      <alignment horizontal="center" vertical="center" wrapText="1"/>
    </xf>
    <xf numFmtId="172" fontId="4" fillId="0" borderId="14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0" xfId="0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8" xfId="0" applyFont="1" applyBorder="1" applyAlignment="1">
      <alignment horizontal="left" vertical="center"/>
    </xf>
    <xf numFmtId="3" fontId="1" fillId="0" borderId="19" xfId="0" applyFont="1" applyBorder="1" applyAlignment="1">
      <alignment horizontal="center" vertical="center"/>
    </xf>
    <xf numFmtId="3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172" fontId="1" fillId="0" borderId="22" xfId="0" applyNumberFormat="1" applyFont="1" applyBorder="1" applyAlignment="1">
      <alignment vertical="center" wrapText="1"/>
    </xf>
    <xf numFmtId="172" fontId="7" fillId="0" borderId="23" xfId="0" applyNumberFormat="1" applyFont="1" applyBorder="1" applyAlignment="1">
      <alignment vertical="center" wrapText="1"/>
    </xf>
    <xf numFmtId="3" fontId="1" fillId="0" borderId="24" xfId="0" applyFont="1" applyBorder="1" applyAlignment="1">
      <alignment horizontal="right" vertical="center"/>
    </xf>
    <xf numFmtId="3" fontId="1" fillId="0" borderId="19" xfId="0" applyFont="1" applyBorder="1" applyAlignment="1">
      <alignment horizontal="right" vertical="center"/>
    </xf>
    <xf numFmtId="172" fontId="7" fillId="0" borderId="23" xfId="0" applyNumberFormat="1" applyFont="1" applyBorder="1" applyAlignment="1">
      <alignment vertical="center"/>
    </xf>
    <xf numFmtId="3" fontId="1" fillId="0" borderId="24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3" fontId="3" fillId="0" borderId="17" xfId="0" applyFont="1" applyBorder="1" applyAlignment="1">
      <alignment horizontal="center" vertical="center"/>
    </xf>
    <xf numFmtId="3" fontId="3" fillId="0" borderId="18" xfId="0" applyFont="1" applyBorder="1" applyAlignment="1">
      <alignment horizontal="left" vertical="center"/>
    </xf>
    <xf numFmtId="3" fontId="3" fillId="0" borderId="19" xfId="0" applyFont="1" applyBorder="1" applyAlignment="1">
      <alignment horizontal="center" vertical="center"/>
    </xf>
    <xf numFmtId="3" fontId="3" fillId="0" borderId="25" xfId="0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 wrapText="1"/>
    </xf>
    <xf numFmtId="3" fontId="3" fillId="0" borderId="24" xfId="0" applyFont="1" applyBorder="1" applyAlignment="1">
      <alignment horizontal="right" vertical="center"/>
    </xf>
    <xf numFmtId="3" fontId="3" fillId="0" borderId="19" xfId="0" applyFont="1" applyBorder="1" applyAlignment="1">
      <alignment horizontal="right" vertical="center"/>
    </xf>
    <xf numFmtId="172" fontId="3" fillId="0" borderId="27" xfId="0" applyNumberFormat="1" applyFont="1" applyBorder="1" applyAlignment="1">
      <alignment vertical="center"/>
    </xf>
    <xf numFmtId="3" fontId="3" fillId="0" borderId="24" xfId="0" applyFont="1" applyBorder="1" applyAlignment="1">
      <alignment horizontal="center" vertical="center"/>
    </xf>
    <xf numFmtId="3" fontId="3" fillId="0" borderId="18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75" fontId="1" fillId="0" borderId="20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0" xfId="0" applyFont="1" applyAlignment="1">
      <alignment horizontal="center" vertical="center" wrapText="1"/>
    </xf>
    <xf numFmtId="172" fontId="3" fillId="0" borderId="18" xfId="0" applyNumberFormat="1" applyFont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5" fontId="3" fillId="0" borderId="19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172" fontId="3" fillId="0" borderId="29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75" fontId="9" fillId="0" borderId="20" xfId="0" applyNumberFormat="1" applyFont="1" applyBorder="1" applyAlignment="1">
      <alignment horizontal="right" vertical="center"/>
    </xf>
    <xf numFmtId="3" fontId="1" fillId="0" borderId="20" xfId="0" applyFont="1" applyBorder="1" applyAlignment="1">
      <alignment vertical="center"/>
    </xf>
    <xf numFmtId="172" fontId="1" fillId="0" borderId="19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172" fontId="9" fillId="0" borderId="30" xfId="0" applyNumberFormat="1" applyFont="1" applyBorder="1" applyAlignment="1">
      <alignment vertical="center" wrapText="1"/>
    </xf>
    <xf numFmtId="3" fontId="2" fillId="0" borderId="0" xfId="0" applyFont="1" applyBorder="1" applyAlignment="1">
      <alignment horizontal="center" vertical="center"/>
    </xf>
    <xf numFmtId="3" fontId="3" fillId="0" borderId="29" xfId="0" applyFont="1" applyBorder="1" applyAlignment="1">
      <alignment vertical="center"/>
    </xf>
    <xf numFmtId="172" fontId="3" fillId="0" borderId="31" xfId="0" applyNumberFormat="1" applyFont="1" applyBorder="1" applyAlignment="1">
      <alignment vertical="center" wrapText="1"/>
    </xf>
    <xf numFmtId="3" fontId="1" fillId="0" borderId="19" xfId="0" applyFont="1" applyBorder="1" applyAlignment="1">
      <alignment vertical="center" wrapText="1"/>
    </xf>
    <xf numFmtId="172" fontId="7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175" fontId="1" fillId="0" borderId="20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75" fontId="9" fillId="0" borderId="19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19" xfId="0" applyFont="1" applyBorder="1" applyAlignment="1">
      <alignment vertical="center"/>
    </xf>
    <xf numFmtId="172" fontId="8" fillId="0" borderId="19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172" fontId="9" fillId="0" borderId="18" xfId="0" applyNumberFormat="1" applyFont="1" applyBorder="1" applyAlignment="1">
      <alignment vertical="center"/>
    </xf>
    <xf numFmtId="3" fontId="9" fillId="0" borderId="0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5" fontId="1" fillId="0" borderId="1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/>
    </xf>
    <xf numFmtId="3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5" fontId="2" fillId="0" borderId="1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172" fontId="8" fillId="0" borderId="29" xfId="0" applyNumberFormat="1" applyFont="1" applyBorder="1" applyAlignment="1">
      <alignment vertical="center"/>
    </xf>
    <xf numFmtId="172" fontId="9" fillId="0" borderId="18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72" fontId="9" fillId="0" borderId="31" xfId="0" applyNumberFormat="1" applyFont="1" applyBorder="1" applyAlignment="1">
      <alignment vertical="center"/>
    </xf>
    <xf numFmtId="3" fontId="8" fillId="0" borderId="0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5" fontId="3" fillId="0" borderId="29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2" fontId="3" fillId="0" borderId="35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175" fontId="1" fillId="0" borderId="1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19" fillId="0" borderId="32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175" fontId="24" fillId="0" borderId="29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4" fillId="0" borderId="19" xfId="0" applyFont="1" applyBorder="1" applyAlignment="1">
      <alignment vertical="center"/>
    </xf>
    <xf numFmtId="172" fontId="7" fillId="0" borderId="18" xfId="0" applyNumberFormat="1" applyFont="1" applyBorder="1" applyAlignment="1">
      <alignment vertical="center" wrapText="1"/>
    </xf>
    <xf numFmtId="3" fontId="24" fillId="0" borderId="34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72" fontId="24" fillId="0" borderId="27" xfId="0" applyNumberFormat="1" applyFont="1" applyBorder="1" applyAlignment="1">
      <alignment vertical="center"/>
    </xf>
    <xf numFmtId="3" fontId="24" fillId="0" borderId="0" xfId="0" applyFont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49" fontId="19" fillId="0" borderId="26" xfId="0" applyNumberFormat="1" applyFont="1" applyBorder="1" applyAlignment="1">
      <alignment horizontal="center" vertical="center"/>
    </xf>
    <xf numFmtId="175" fontId="24" fillId="0" borderId="19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172" fontId="24" fillId="0" borderId="18" xfId="0" applyNumberFormat="1" applyFont="1" applyBorder="1" applyAlignment="1">
      <alignment vertical="center"/>
    </xf>
    <xf numFmtId="3" fontId="24" fillId="0" borderId="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75" fontId="20" fillId="0" borderId="20" xfId="0" applyNumberFormat="1" applyFont="1" applyBorder="1" applyAlignment="1">
      <alignment horizontal="right" vertical="center"/>
    </xf>
    <xf numFmtId="3" fontId="1" fillId="0" borderId="21" xfId="0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75" fontId="3" fillId="0" borderId="34" xfId="0" applyNumberFormat="1" applyFont="1" applyBorder="1" applyAlignment="1">
      <alignment horizontal="right" vertical="center"/>
    </xf>
    <xf numFmtId="0" fontId="25" fillId="0" borderId="23" xfId="0" applyNumberFormat="1" applyFont="1" applyFill="1" applyBorder="1" applyAlignment="1" applyProtection="1">
      <alignment vertical="center" wrapText="1"/>
      <protection locked="0"/>
    </xf>
    <xf numFmtId="175" fontId="1" fillId="0" borderId="22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75" fontId="8" fillId="0" borderId="3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9" xfId="0" applyFont="1" applyBorder="1" applyAlignment="1">
      <alignment vertical="center"/>
    </xf>
    <xf numFmtId="172" fontId="3" fillId="0" borderId="27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172" fontId="3" fillId="0" borderId="27" xfId="0" applyNumberFormat="1" applyFont="1" applyBorder="1" applyAlignment="1">
      <alignment vertical="center"/>
    </xf>
    <xf numFmtId="172" fontId="3" fillId="0" borderId="35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2" fontId="3" fillId="0" borderId="3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75" fontId="5" fillId="0" borderId="1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72" fontId="1" fillId="0" borderId="7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72" fontId="7" fillId="0" borderId="5" xfId="0" applyNumberFormat="1" applyFont="1" applyBorder="1" applyAlignment="1">
      <alignment vertical="center"/>
    </xf>
    <xf numFmtId="3" fontId="5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175" fontId="1" fillId="0" borderId="2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3" fontId="1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75" fontId="10" fillId="0" borderId="17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/>
    </xf>
    <xf numFmtId="172" fontId="3" fillId="0" borderId="18" xfId="0" applyNumberFormat="1" applyFont="1" applyBorder="1" applyAlignment="1">
      <alignment vertical="center"/>
    </xf>
    <xf numFmtId="172" fontId="3" fillId="0" borderId="31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3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175" fontId="10" fillId="0" borderId="41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72" fontId="3" fillId="0" borderId="44" xfId="0" applyNumberFormat="1" applyFont="1" applyBorder="1" applyAlignment="1">
      <alignment vertical="center"/>
    </xf>
    <xf numFmtId="172" fontId="3" fillId="0" borderId="45" xfId="0" applyNumberFormat="1" applyFont="1" applyBorder="1" applyAlignment="1">
      <alignment vertical="center" wrapText="1"/>
    </xf>
    <xf numFmtId="3" fontId="3" fillId="0" borderId="46" xfId="0" applyNumberFormat="1" applyFont="1" applyBorder="1" applyAlignment="1">
      <alignment vertical="center"/>
    </xf>
    <xf numFmtId="172" fontId="3" fillId="0" borderId="45" xfId="0" applyNumberFormat="1" applyFont="1" applyBorder="1" applyAlignment="1">
      <alignment vertical="center"/>
    </xf>
    <xf numFmtId="172" fontId="3" fillId="0" borderId="42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5" fontId="9" fillId="0" borderId="0" xfId="0" applyFont="1" applyAlignment="1">
      <alignment/>
    </xf>
    <xf numFmtId="3" fontId="10" fillId="0" borderId="24" xfId="0" applyNumberFormat="1" applyFont="1" applyBorder="1" applyAlignment="1">
      <alignment vertical="center"/>
    </xf>
    <xf numFmtId="172" fontId="10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172" fontId="9" fillId="0" borderId="48" xfId="0" applyNumberFormat="1" applyFont="1" applyBorder="1" applyAlignment="1">
      <alignment vertical="center" wrapText="1"/>
    </xf>
    <xf numFmtId="172" fontId="9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175" fontId="10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0" fillId="0" borderId="0" xfId="0" applyFont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175" fontId="10" fillId="0" borderId="19" xfId="0" applyNumberFormat="1" applyFont="1" applyBorder="1" applyAlignment="1">
      <alignment horizontal="right" vertical="center"/>
    </xf>
    <xf numFmtId="172" fontId="1" fillId="0" borderId="20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172" fontId="7" fillId="0" borderId="8" xfId="0" applyNumberFormat="1" applyFont="1" applyBorder="1" applyAlignment="1">
      <alignment vertical="center" wrapText="1"/>
    </xf>
    <xf numFmtId="0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" fontId="2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47">
      <selection activeCell="A67" sqref="A67:A69"/>
    </sheetView>
  </sheetViews>
  <sheetFormatPr defaultColWidth="9.125" defaultRowHeight="12.75"/>
  <cols>
    <col min="1" max="1" width="4.25390625" style="3" customWidth="1"/>
    <col min="2" max="2" width="30.25390625" style="3" customWidth="1"/>
    <col min="3" max="3" width="14.375" style="3" hidden="1" customWidth="1"/>
    <col min="4" max="4" width="12.875" style="3" customWidth="1"/>
    <col min="5" max="5" width="13.00390625" style="3" customWidth="1"/>
    <col min="6" max="6" width="12.125" style="3" customWidth="1"/>
    <col min="7" max="7" width="7.00390625" style="252" customWidth="1"/>
    <col min="8" max="8" width="5.625" style="253" customWidth="1"/>
    <col min="9" max="10" width="12.375" style="3" customWidth="1"/>
    <col min="11" max="11" width="5.875" style="253" customWidth="1"/>
    <col min="12" max="12" width="12.125" style="3" customWidth="1"/>
    <col min="13" max="13" width="11.625" style="3" customWidth="1"/>
    <col min="14" max="14" width="6.25390625" style="253" customWidth="1"/>
    <col min="15" max="16384" width="10.00390625" style="3" customWidth="1"/>
  </cols>
  <sheetData>
    <row r="1" spans="1:14" s="12" customFormat="1" ht="18.75" customHeight="1">
      <c r="A1" s="4"/>
      <c r="B1" s="5"/>
      <c r="C1" s="5"/>
      <c r="D1" s="6"/>
      <c r="E1" s="6"/>
      <c r="F1" s="7"/>
      <c r="G1" s="8"/>
      <c r="H1" s="9"/>
      <c r="I1" s="6"/>
      <c r="J1" s="7"/>
      <c r="K1" s="9"/>
      <c r="L1" s="6"/>
      <c r="M1" s="13" t="s">
        <v>64</v>
      </c>
      <c r="N1" s="11"/>
    </row>
    <row r="2" spans="1:14" s="12" customFormat="1" ht="17.25" customHeight="1">
      <c r="A2" s="4" t="s">
        <v>63</v>
      </c>
      <c r="B2" s="5"/>
      <c r="C2" s="5"/>
      <c r="D2" s="6"/>
      <c r="E2" s="6"/>
      <c r="F2" s="7"/>
      <c r="G2" s="8"/>
      <c r="H2" s="9"/>
      <c r="I2" s="6"/>
      <c r="J2" s="7"/>
      <c r="K2" s="9"/>
      <c r="L2" s="6"/>
      <c r="M2" s="10"/>
      <c r="N2" s="11"/>
    </row>
    <row r="3" spans="1:14" s="12" customFormat="1" ht="15" customHeight="1">
      <c r="A3" s="4" t="s">
        <v>41</v>
      </c>
      <c r="B3" s="5"/>
      <c r="C3" s="5"/>
      <c r="D3" s="6"/>
      <c r="E3" s="6"/>
      <c r="F3" s="7"/>
      <c r="G3" s="8"/>
      <c r="H3" s="9"/>
      <c r="I3" s="6"/>
      <c r="J3" s="7"/>
      <c r="K3" s="9"/>
      <c r="L3" s="6"/>
      <c r="M3" s="10"/>
      <c r="N3" s="11"/>
    </row>
    <row r="4" ht="9" customHeight="1"/>
    <row r="5" spans="1:14" ht="11.25" customHeight="1" thickBot="1">
      <c r="A5" s="14"/>
      <c r="B5" s="14"/>
      <c r="C5" s="14"/>
      <c r="D5" s="14"/>
      <c r="E5" s="15"/>
      <c r="F5" s="16"/>
      <c r="G5" s="17"/>
      <c r="H5" s="18"/>
      <c r="I5" s="16"/>
      <c r="J5" s="16"/>
      <c r="K5" s="19"/>
      <c r="L5" s="15"/>
      <c r="M5" s="20" t="s">
        <v>42</v>
      </c>
      <c r="N5" s="19"/>
    </row>
    <row r="6" spans="1:14" s="31" customFormat="1" ht="19.5" customHeight="1" thickBot="1" thickTop="1">
      <c r="A6" s="21"/>
      <c r="B6" s="274" t="s">
        <v>43</v>
      </c>
      <c r="C6" s="22" t="s">
        <v>44</v>
      </c>
      <c r="D6" s="276" t="s">
        <v>62</v>
      </c>
      <c r="E6" s="23" t="s">
        <v>45</v>
      </c>
      <c r="F6" s="24"/>
      <c r="G6" s="25"/>
      <c r="H6" s="26"/>
      <c r="I6" s="27" t="s">
        <v>46</v>
      </c>
      <c r="J6" s="28"/>
      <c r="K6" s="29"/>
      <c r="L6" s="27" t="s">
        <v>47</v>
      </c>
      <c r="M6" s="30"/>
      <c r="N6" s="29"/>
    </row>
    <row r="7" spans="1:14" s="1" customFormat="1" ht="33" customHeight="1" thickBot="1" thickTop="1">
      <c r="A7" s="32" t="s">
        <v>48</v>
      </c>
      <c r="B7" s="275"/>
      <c r="C7" s="33" t="s">
        <v>49</v>
      </c>
      <c r="D7" s="277"/>
      <c r="E7" s="34" t="s">
        <v>50</v>
      </c>
      <c r="F7" s="35" t="s">
        <v>1</v>
      </c>
      <c r="G7" s="36" t="s">
        <v>51</v>
      </c>
      <c r="H7" s="37" t="s">
        <v>52</v>
      </c>
      <c r="I7" s="38" t="s">
        <v>50</v>
      </c>
      <c r="J7" s="35" t="s">
        <v>53</v>
      </c>
      <c r="K7" s="37" t="s">
        <v>54</v>
      </c>
      <c r="L7" s="39" t="s">
        <v>50</v>
      </c>
      <c r="M7" s="35" t="s">
        <v>1</v>
      </c>
      <c r="N7" s="37" t="s">
        <v>54</v>
      </c>
    </row>
    <row r="8" spans="1:14" s="48" customFormat="1" ht="11.25" customHeight="1" thickBot="1" thickTop="1">
      <c r="A8" s="40">
        <v>1</v>
      </c>
      <c r="B8" s="41">
        <v>2</v>
      </c>
      <c r="C8" s="42">
        <v>3</v>
      </c>
      <c r="D8" s="43">
        <v>3</v>
      </c>
      <c r="E8" s="40">
        <v>4</v>
      </c>
      <c r="F8" s="44">
        <v>5</v>
      </c>
      <c r="G8" s="45">
        <v>6</v>
      </c>
      <c r="H8" s="41">
        <v>7</v>
      </c>
      <c r="I8" s="46">
        <v>8</v>
      </c>
      <c r="J8" s="42">
        <v>9</v>
      </c>
      <c r="K8" s="47">
        <v>10</v>
      </c>
      <c r="L8" s="46">
        <v>11</v>
      </c>
      <c r="M8" s="42">
        <v>12</v>
      </c>
      <c r="N8" s="41">
        <v>13</v>
      </c>
    </row>
    <row r="9" spans="1:14" s="61" customFormat="1" ht="14.25" customHeight="1" thickTop="1">
      <c r="A9" s="49" t="s">
        <v>2</v>
      </c>
      <c r="B9" s="50" t="s">
        <v>3</v>
      </c>
      <c r="C9" s="51"/>
      <c r="D9" s="52">
        <f>SUM(D10:D10)</f>
        <v>1376</v>
      </c>
      <c r="E9" s="53">
        <f>SUM(E10:E10)</f>
        <v>2135.54</v>
      </c>
      <c r="F9" s="52">
        <f>SUM(F10:F10)</f>
        <v>2136</v>
      </c>
      <c r="G9" s="54">
        <f>F9/D9*100</f>
        <v>155.2325581395349</v>
      </c>
      <c r="H9" s="55">
        <f>F9/E9*100</f>
        <v>100.02154021933562</v>
      </c>
      <c r="I9" s="56">
        <f>I10</f>
        <v>2135.54</v>
      </c>
      <c r="J9" s="57">
        <f>J10</f>
        <v>2136</v>
      </c>
      <c r="K9" s="58">
        <f aca="true" t="shared" si="0" ref="K9:K18">J9/I9*100</f>
        <v>100.02154021933562</v>
      </c>
      <c r="L9" s="59"/>
      <c r="M9" s="59"/>
      <c r="N9" s="60"/>
    </row>
    <row r="10" spans="1:14" s="75" customFormat="1" ht="14.25" customHeight="1">
      <c r="A10" s="62"/>
      <c r="B10" s="63" t="s">
        <v>4</v>
      </c>
      <c r="C10" s="64"/>
      <c r="D10" s="65">
        <v>1376</v>
      </c>
      <c r="E10" s="66">
        <f>I10+L10</f>
        <v>2135.54</v>
      </c>
      <c r="F10" s="67">
        <f>J10+M10</f>
        <v>2136</v>
      </c>
      <c r="G10" s="68"/>
      <c r="H10" s="69"/>
      <c r="I10" s="70">
        <v>2135.54</v>
      </c>
      <c r="J10" s="71">
        <v>2136</v>
      </c>
      <c r="K10" s="72"/>
      <c r="L10" s="73"/>
      <c r="M10" s="73"/>
      <c r="N10" s="74"/>
    </row>
    <row r="11" spans="1:14" s="83" customFormat="1" ht="12.75" customHeight="1">
      <c r="A11" s="76" t="s">
        <v>5</v>
      </c>
      <c r="B11" s="77" t="s">
        <v>55</v>
      </c>
      <c r="C11" s="78"/>
      <c r="D11" s="79">
        <f>SUM(D12:D13)</f>
        <v>1663904</v>
      </c>
      <c r="E11" s="53">
        <f>SUM(E12:E13)</f>
        <v>5018030</v>
      </c>
      <c r="F11" s="52">
        <f>SUM(F12:F13)</f>
        <v>11945</v>
      </c>
      <c r="G11" s="54">
        <f>F11/D11*100</f>
        <v>0.7178899744216013</v>
      </c>
      <c r="H11" s="55">
        <f>F11/E11*100</f>
        <v>0.23804162191138753</v>
      </c>
      <c r="I11" s="80">
        <f>SUM(I12:I13)</f>
        <v>14030</v>
      </c>
      <c r="J11" s="81">
        <f>SUM(J12:J13)</f>
        <v>11945</v>
      </c>
      <c r="K11" s="58">
        <f t="shared" si="0"/>
        <v>85.13898788310763</v>
      </c>
      <c r="L11" s="82">
        <f>SUM(L12:L13)</f>
        <v>5004000</v>
      </c>
      <c r="M11" s="82"/>
      <c r="N11" s="55"/>
    </row>
    <row r="12" spans="1:14" s="268" customFormat="1" ht="12" customHeight="1">
      <c r="A12" s="263"/>
      <c r="B12" s="63" t="s">
        <v>4</v>
      </c>
      <c r="C12" s="264"/>
      <c r="D12" s="265">
        <v>13711</v>
      </c>
      <c r="E12" s="66">
        <f>I12+L12</f>
        <v>18030</v>
      </c>
      <c r="F12" s="67">
        <f>J12+M12</f>
        <v>11945</v>
      </c>
      <c r="G12" s="68">
        <f>F12/D12*100</f>
        <v>87.1198307927941</v>
      </c>
      <c r="H12" s="84">
        <f>F12/E12*100</f>
        <v>66.25069328896284</v>
      </c>
      <c r="I12" s="266">
        <v>14030</v>
      </c>
      <c r="J12" s="267">
        <v>11945</v>
      </c>
      <c r="K12" s="85"/>
      <c r="L12" s="92">
        <v>4000</v>
      </c>
      <c r="M12" s="92"/>
      <c r="N12" s="86"/>
    </row>
    <row r="13" spans="1:14" s="94" customFormat="1" ht="15.75" customHeight="1">
      <c r="A13" s="87"/>
      <c r="B13" s="88" t="s">
        <v>56</v>
      </c>
      <c r="C13" s="89"/>
      <c r="D13" s="90">
        <v>1650193</v>
      </c>
      <c r="E13" s="66">
        <f>I13+L13</f>
        <v>5000000</v>
      </c>
      <c r="F13" s="67"/>
      <c r="G13" s="91"/>
      <c r="H13" s="84"/>
      <c r="I13" s="92"/>
      <c r="J13" s="93"/>
      <c r="K13" s="85"/>
      <c r="L13" s="92">
        <v>5000000</v>
      </c>
      <c r="M13" s="93"/>
      <c r="N13" s="86"/>
    </row>
    <row r="14" spans="1:14" s="105" customFormat="1" ht="12.75" customHeight="1">
      <c r="A14" s="95" t="s">
        <v>6</v>
      </c>
      <c r="B14" s="96" t="s">
        <v>7</v>
      </c>
      <c r="C14" s="97"/>
      <c r="D14" s="79">
        <f>D15</f>
        <v>4153</v>
      </c>
      <c r="E14" s="53"/>
      <c r="F14" s="98"/>
      <c r="G14" s="99"/>
      <c r="H14" s="100"/>
      <c r="I14" s="82"/>
      <c r="J14" s="101"/>
      <c r="K14" s="58"/>
      <c r="L14" s="102"/>
      <c r="M14" s="103"/>
      <c r="N14" s="104"/>
    </row>
    <row r="15" spans="1:14" s="94" customFormat="1" ht="11.25" customHeight="1">
      <c r="A15" s="87"/>
      <c r="B15" s="88" t="s">
        <v>4</v>
      </c>
      <c r="C15" s="89"/>
      <c r="D15" s="90">
        <v>4153</v>
      </c>
      <c r="E15" s="66"/>
      <c r="F15" s="106"/>
      <c r="G15" s="91"/>
      <c r="H15" s="69"/>
      <c r="I15" s="92"/>
      <c r="J15" s="93"/>
      <c r="K15" s="85"/>
      <c r="L15" s="92"/>
      <c r="M15" s="93"/>
      <c r="N15" s="107"/>
    </row>
    <row r="16" spans="1:14" s="83" customFormat="1" ht="15" customHeight="1">
      <c r="A16" s="76" t="s">
        <v>8</v>
      </c>
      <c r="B16" s="77" t="s">
        <v>9</v>
      </c>
      <c r="C16" s="78">
        <f>SUM(C18:C18)</f>
        <v>8822.891</v>
      </c>
      <c r="D16" s="79">
        <f>SUM(D17:D18)</f>
        <v>9781495</v>
      </c>
      <c r="E16" s="53">
        <f>SUM(E17:E18)</f>
        <v>27608500</v>
      </c>
      <c r="F16" s="108">
        <f>SUM(F17:F18)</f>
        <v>11189199</v>
      </c>
      <c r="G16" s="99">
        <f aca="true" t="shared" si="1" ref="G16:G65">F16/D16*100</f>
        <v>114.3915015036045</v>
      </c>
      <c r="H16" s="100">
        <f aca="true" t="shared" si="2" ref="H16:H62">F16/E16*100</f>
        <v>40.52809460854447</v>
      </c>
      <c r="I16" s="80">
        <f>SUM(I17:I18)</f>
        <v>26715000</v>
      </c>
      <c r="J16" s="81">
        <f>SUM(J17:J18)</f>
        <v>10214667</v>
      </c>
      <c r="K16" s="109">
        <f t="shared" si="0"/>
        <v>38.23569904548007</v>
      </c>
      <c r="L16" s="80">
        <f>L17</f>
        <v>893500</v>
      </c>
      <c r="M16" s="81">
        <f>M17</f>
        <v>974532</v>
      </c>
      <c r="N16" s="55">
        <f>M16/L16*100</f>
        <v>109.06905428091773</v>
      </c>
    </row>
    <row r="17" spans="1:14" s="268" customFormat="1" ht="11.25" customHeight="1">
      <c r="A17" s="263"/>
      <c r="B17" s="88" t="s">
        <v>4</v>
      </c>
      <c r="C17" s="264"/>
      <c r="D17" s="265">
        <v>6749187</v>
      </c>
      <c r="E17" s="66">
        <f aca="true" t="shared" si="3" ref="E17:E24">I17+L17</f>
        <v>7608500</v>
      </c>
      <c r="F17" s="67">
        <f>J17+M17</f>
        <v>6606839</v>
      </c>
      <c r="G17" s="68">
        <f t="shared" si="1"/>
        <v>97.89088670976223</v>
      </c>
      <c r="H17" s="84">
        <f t="shared" si="2"/>
        <v>86.83497404218966</v>
      </c>
      <c r="I17" s="266">
        <v>6715000</v>
      </c>
      <c r="J17" s="267">
        <v>5632307</v>
      </c>
      <c r="K17" s="85">
        <f t="shared" si="0"/>
        <v>83.87650037230082</v>
      </c>
      <c r="L17" s="92">
        <v>893500</v>
      </c>
      <c r="M17" s="93">
        <v>974532</v>
      </c>
      <c r="N17" s="85"/>
    </row>
    <row r="18" spans="1:14" s="94" customFormat="1" ht="12" customHeight="1">
      <c r="A18" s="87"/>
      <c r="B18" s="88" t="s">
        <v>56</v>
      </c>
      <c r="C18" s="89">
        <v>8822.891</v>
      </c>
      <c r="D18" s="90">
        <v>3032308</v>
      </c>
      <c r="E18" s="66">
        <f t="shared" si="3"/>
        <v>20000000</v>
      </c>
      <c r="F18" s="67">
        <f>J18+M18</f>
        <v>4582360</v>
      </c>
      <c r="G18" s="91">
        <f t="shared" si="1"/>
        <v>151.11789435637803</v>
      </c>
      <c r="H18" s="84">
        <f t="shared" si="2"/>
        <v>22.9118</v>
      </c>
      <c r="I18" s="92">
        <v>20000000</v>
      </c>
      <c r="J18" s="93">
        <v>4582360</v>
      </c>
      <c r="K18" s="85">
        <f t="shared" si="0"/>
        <v>22.9118</v>
      </c>
      <c r="L18" s="92"/>
      <c r="M18" s="93"/>
      <c r="N18" s="85"/>
    </row>
    <row r="19" spans="1:14" s="2" customFormat="1" ht="17.25" customHeight="1">
      <c r="A19" s="95" t="s">
        <v>10</v>
      </c>
      <c r="B19" s="110" t="s">
        <v>11</v>
      </c>
      <c r="C19" s="111">
        <f>SUM(C20:C20)</f>
        <v>0</v>
      </c>
      <c r="D19" s="112">
        <f>SUM(D20:D21)</f>
        <v>751128</v>
      </c>
      <c r="E19" s="113">
        <f t="shared" si="3"/>
        <v>1843700</v>
      </c>
      <c r="F19" s="114">
        <f>J19+M19</f>
        <v>813708</v>
      </c>
      <c r="G19" s="99">
        <f t="shared" si="1"/>
        <v>108.33146946991725</v>
      </c>
      <c r="H19" s="100">
        <f t="shared" si="2"/>
        <v>44.13451212236264</v>
      </c>
      <c r="I19" s="82">
        <f>SUM(I20:I20)</f>
        <v>1405600</v>
      </c>
      <c r="J19" s="101">
        <f>SUM(J20:J20)</f>
        <v>604974</v>
      </c>
      <c r="K19" s="58">
        <f>J19/I19*100</f>
        <v>43.04026750142288</v>
      </c>
      <c r="L19" s="82">
        <f>SUM(L20:L21)</f>
        <v>438100</v>
      </c>
      <c r="M19" s="101">
        <f>SUM(M20:M21)</f>
        <v>208734</v>
      </c>
      <c r="N19" s="109">
        <f>M19/L19*100</f>
        <v>47.64528646427756</v>
      </c>
    </row>
    <row r="20" spans="1:14" s="75" customFormat="1" ht="12" customHeight="1">
      <c r="A20" s="87"/>
      <c r="B20" s="88" t="s">
        <v>4</v>
      </c>
      <c r="C20" s="89"/>
      <c r="D20" s="90">
        <v>711128</v>
      </c>
      <c r="E20" s="66">
        <f t="shared" si="3"/>
        <v>1835700</v>
      </c>
      <c r="F20" s="67">
        <f>J20+M20</f>
        <v>813708</v>
      </c>
      <c r="G20" s="68">
        <f t="shared" si="1"/>
        <v>114.42496990696472</v>
      </c>
      <c r="H20" s="84">
        <f t="shared" si="2"/>
        <v>44.32685079261317</v>
      </c>
      <c r="I20" s="92">
        <v>1405600</v>
      </c>
      <c r="J20" s="93">
        <v>604974</v>
      </c>
      <c r="K20" s="85"/>
      <c r="L20" s="92">
        <v>430100</v>
      </c>
      <c r="M20" s="93">
        <v>208734</v>
      </c>
      <c r="N20" s="85">
        <f>M20/L20*100</f>
        <v>48.53150430132527</v>
      </c>
    </row>
    <row r="21" spans="1:14" s="75" customFormat="1" ht="12" customHeight="1">
      <c r="A21" s="87"/>
      <c r="B21" s="88" t="s">
        <v>56</v>
      </c>
      <c r="C21" s="89"/>
      <c r="D21" s="90">
        <v>40000</v>
      </c>
      <c r="E21" s="153">
        <f t="shared" si="3"/>
        <v>8000</v>
      </c>
      <c r="F21" s="106"/>
      <c r="G21" s="68"/>
      <c r="H21" s="69"/>
      <c r="I21" s="92"/>
      <c r="J21" s="93"/>
      <c r="K21" s="85"/>
      <c r="L21" s="92">
        <v>8000</v>
      </c>
      <c r="M21" s="93"/>
      <c r="N21" s="85"/>
    </row>
    <row r="22" spans="1:14" s="2" customFormat="1" ht="16.5" customHeight="1">
      <c r="A22" s="95" t="s">
        <v>12</v>
      </c>
      <c r="B22" s="110" t="s">
        <v>13</v>
      </c>
      <c r="C22" s="111">
        <f>SUM(C23:C23)</f>
        <v>1247.343</v>
      </c>
      <c r="D22" s="112">
        <f>SUM(D23:D23)</f>
        <v>768529</v>
      </c>
      <c r="E22" s="162">
        <f>SUM(E23:E23)</f>
        <v>1403343</v>
      </c>
      <c r="F22" s="115">
        <f>SUM(F23:F23)</f>
        <v>829991</v>
      </c>
      <c r="G22" s="271">
        <f t="shared" si="1"/>
        <v>107.99735598786772</v>
      </c>
      <c r="H22" s="123">
        <f t="shared" si="2"/>
        <v>59.14384437731902</v>
      </c>
      <c r="I22" s="82">
        <f>SUM(I23:I23)</f>
        <v>1120643</v>
      </c>
      <c r="J22" s="101">
        <f>SUM(J23:J23)</f>
        <v>668799</v>
      </c>
      <c r="K22" s="109">
        <f>J22/I22*100</f>
        <v>59.67993375231898</v>
      </c>
      <c r="L22" s="82">
        <f>SUM(L23:L23)</f>
        <v>282700</v>
      </c>
      <c r="M22" s="101">
        <f>SUM(M23:M23)</f>
        <v>161192</v>
      </c>
      <c r="N22" s="109">
        <f>M22/L22*100</f>
        <v>57.018747789175805</v>
      </c>
    </row>
    <row r="23" spans="1:14" s="75" customFormat="1" ht="12.75" customHeight="1">
      <c r="A23" s="87"/>
      <c r="B23" s="88" t="s">
        <v>4</v>
      </c>
      <c r="C23" s="89">
        <v>1247.343</v>
      </c>
      <c r="D23" s="90">
        <v>768529</v>
      </c>
      <c r="E23" s="66">
        <f t="shared" si="3"/>
        <v>1403343</v>
      </c>
      <c r="F23" s="67">
        <f>J23+M23</f>
        <v>829991</v>
      </c>
      <c r="G23" s="91"/>
      <c r="H23" s="84"/>
      <c r="I23" s="92">
        <v>1120643</v>
      </c>
      <c r="J23" s="93">
        <v>668799</v>
      </c>
      <c r="K23" s="86"/>
      <c r="L23" s="92">
        <v>282700</v>
      </c>
      <c r="M23" s="93">
        <v>161192</v>
      </c>
      <c r="N23" s="85"/>
    </row>
    <row r="24" spans="1:14" s="2" customFormat="1" ht="66.75" customHeight="1">
      <c r="A24" s="95" t="s">
        <v>14</v>
      </c>
      <c r="B24" s="110" t="s">
        <v>15</v>
      </c>
      <c r="C24" s="111">
        <f>SUM(C25:C26)</f>
        <v>7.414</v>
      </c>
      <c r="D24" s="112">
        <f>D26</f>
        <v>7956</v>
      </c>
      <c r="E24" s="113">
        <f t="shared" si="3"/>
        <v>133927</v>
      </c>
      <c r="F24" s="114">
        <f>F26</f>
        <v>125146</v>
      </c>
      <c r="G24" s="99">
        <f t="shared" si="1"/>
        <v>1572.9763700351934</v>
      </c>
      <c r="H24" s="100">
        <f t="shared" si="2"/>
        <v>93.44344306973201</v>
      </c>
      <c r="I24" s="82">
        <f>SUM(I25:I26)</f>
        <v>133927</v>
      </c>
      <c r="J24" s="101">
        <f>SUM(J25:J26)</f>
        <v>125146</v>
      </c>
      <c r="K24" s="109">
        <f>J24/I24*100</f>
        <v>93.44344306973201</v>
      </c>
      <c r="L24" s="82"/>
      <c r="M24" s="101"/>
      <c r="N24" s="109"/>
    </row>
    <row r="25" spans="1:14" s="127" customFormat="1" ht="11.25" customHeight="1" hidden="1">
      <c r="A25" s="116"/>
      <c r="B25" s="117" t="s">
        <v>57</v>
      </c>
      <c r="C25" s="118"/>
      <c r="D25" s="119"/>
      <c r="E25" s="120"/>
      <c r="F25" s="121"/>
      <c r="G25" s="122" t="e">
        <f t="shared" si="1"/>
        <v>#DIV/0!</v>
      </c>
      <c r="H25" s="123" t="e">
        <f t="shared" si="2"/>
        <v>#DIV/0!</v>
      </c>
      <c r="I25" s="124"/>
      <c r="J25" s="125"/>
      <c r="K25" s="126"/>
      <c r="L25" s="124"/>
      <c r="M25" s="125"/>
      <c r="N25" s="126"/>
    </row>
    <row r="26" spans="1:14" s="94" customFormat="1" ht="12" customHeight="1">
      <c r="A26" s="149"/>
      <c r="B26" s="150" t="s">
        <v>4</v>
      </c>
      <c r="C26" s="151">
        <v>7.414</v>
      </c>
      <c r="D26" s="152">
        <v>7956</v>
      </c>
      <c r="E26" s="153">
        <f>I26+L26</f>
        <v>133927</v>
      </c>
      <c r="F26" s="106">
        <f>J26+M26</f>
        <v>125146</v>
      </c>
      <c r="G26" s="91"/>
      <c r="H26" s="69"/>
      <c r="I26" s="154">
        <v>133927</v>
      </c>
      <c r="J26" s="155">
        <v>125146</v>
      </c>
      <c r="K26" s="86"/>
      <c r="L26" s="154"/>
      <c r="M26" s="155"/>
      <c r="N26" s="157"/>
    </row>
    <row r="27" spans="1:14" s="137" customFormat="1" ht="15.75" customHeight="1" hidden="1">
      <c r="A27" s="128" t="s">
        <v>16</v>
      </c>
      <c r="B27" s="129" t="s">
        <v>17</v>
      </c>
      <c r="C27" s="130"/>
      <c r="D27" s="131"/>
      <c r="E27" s="132"/>
      <c r="F27" s="133"/>
      <c r="G27" s="122"/>
      <c r="H27" s="123"/>
      <c r="I27" s="134"/>
      <c r="J27" s="135"/>
      <c r="K27" s="58"/>
      <c r="L27" s="134"/>
      <c r="M27" s="135"/>
      <c r="N27" s="136"/>
    </row>
    <row r="28" spans="1:14" s="148" customFormat="1" ht="12" customHeight="1" hidden="1">
      <c r="A28" s="128"/>
      <c r="B28" s="138" t="s">
        <v>4</v>
      </c>
      <c r="C28" s="139"/>
      <c r="D28" s="140">
        <v>999</v>
      </c>
      <c r="E28" s="141"/>
      <c r="F28" s="142"/>
      <c r="G28" s="143"/>
      <c r="H28" s="144"/>
      <c r="I28" s="145"/>
      <c r="J28" s="146"/>
      <c r="K28" s="147"/>
      <c r="L28" s="145"/>
      <c r="M28" s="146"/>
      <c r="N28" s="126"/>
    </row>
    <row r="29" spans="1:14" s="2" customFormat="1" ht="32.25" customHeight="1">
      <c r="A29" s="95" t="s">
        <v>18</v>
      </c>
      <c r="B29" s="110" t="s">
        <v>19</v>
      </c>
      <c r="C29" s="111">
        <f>SUM(C30:C30)</f>
        <v>11770.517</v>
      </c>
      <c r="D29" s="112">
        <f>SUM(D30:D31)</f>
        <v>4466539</v>
      </c>
      <c r="E29" s="113">
        <f>SUM(E30:E31)</f>
        <v>8028456</v>
      </c>
      <c r="F29" s="114">
        <f>SUM(F30:F31)</f>
        <v>4846993</v>
      </c>
      <c r="G29" s="99">
        <f t="shared" si="1"/>
        <v>108.51787032420404</v>
      </c>
      <c r="H29" s="100">
        <f t="shared" si="2"/>
        <v>60.37266692375221</v>
      </c>
      <c r="I29" s="82">
        <f>SUM(I30:I30)</f>
        <v>10000</v>
      </c>
      <c r="J29" s="101">
        <f>SUM(J30:J30)</f>
        <v>10000</v>
      </c>
      <c r="K29" s="109">
        <f>J29/I29*100</f>
        <v>100</v>
      </c>
      <c r="L29" s="101">
        <f>SUM(L30:L31)</f>
        <v>8018456</v>
      </c>
      <c r="M29" s="101">
        <f>SUM(M30:M31)</f>
        <v>4836993</v>
      </c>
      <c r="N29" s="109">
        <f>M29/L29*100</f>
        <v>60.3232467697023</v>
      </c>
    </row>
    <row r="30" spans="1:14" s="94" customFormat="1" ht="12.75" customHeight="1">
      <c r="A30" s="87"/>
      <c r="B30" s="88" t="s">
        <v>4</v>
      </c>
      <c r="C30" s="89">
        <v>11770.517</v>
      </c>
      <c r="D30" s="90">
        <v>4436539</v>
      </c>
      <c r="E30" s="66">
        <f>I30+L30</f>
        <v>7978456</v>
      </c>
      <c r="F30" s="67">
        <f>J30+M30</f>
        <v>4846993</v>
      </c>
      <c r="G30" s="68">
        <f t="shared" si="1"/>
        <v>109.25167117881753</v>
      </c>
      <c r="H30" s="84">
        <f t="shared" si="2"/>
        <v>60.75101498335016</v>
      </c>
      <c r="I30" s="92">
        <v>10000</v>
      </c>
      <c r="J30" s="93">
        <v>10000</v>
      </c>
      <c r="K30" s="86"/>
      <c r="L30" s="93">
        <v>7968456</v>
      </c>
      <c r="M30" s="93">
        <v>4836993</v>
      </c>
      <c r="N30" s="85">
        <f>M30/L30*100</f>
        <v>60.70175953785777</v>
      </c>
    </row>
    <row r="31" spans="1:14" s="94" customFormat="1" ht="10.5" customHeight="1">
      <c r="A31" s="149"/>
      <c r="B31" s="150" t="s">
        <v>56</v>
      </c>
      <c r="C31" s="151"/>
      <c r="D31" s="152">
        <v>30000</v>
      </c>
      <c r="E31" s="153">
        <f>I31+L31</f>
        <v>50000</v>
      </c>
      <c r="F31" s="106"/>
      <c r="G31" s="91"/>
      <c r="H31" s="69"/>
      <c r="I31" s="154"/>
      <c r="J31" s="155"/>
      <c r="K31" s="156"/>
      <c r="L31" s="155">
        <v>50000</v>
      </c>
      <c r="M31" s="155"/>
      <c r="N31" s="157"/>
    </row>
    <row r="32" spans="1:14" s="2" customFormat="1" ht="82.5" customHeight="1">
      <c r="A32" s="158" t="s">
        <v>20</v>
      </c>
      <c r="B32" s="159" t="s">
        <v>21</v>
      </c>
      <c r="C32" s="160">
        <f>SUM(C33:C34)</f>
        <v>29363.274</v>
      </c>
      <c r="D32" s="161">
        <f>D33</f>
        <v>71987947</v>
      </c>
      <c r="E32" s="162">
        <f>I32+L32</f>
        <v>169833575</v>
      </c>
      <c r="F32" s="115">
        <f>F33</f>
        <v>76937054</v>
      </c>
      <c r="G32" s="99">
        <f t="shared" si="1"/>
        <v>106.87491060135386</v>
      </c>
      <c r="H32" s="123">
        <f t="shared" si="2"/>
        <v>45.30143936497833</v>
      </c>
      <c r="I32" s="163">
        <f>I33</f>
        <v>143674869</v>
      </c>
      <c r="J32" s="164">
        <f>J33</f>
        <v>66098791</v>
      </c>
      <c r="K32" s="136">
        <f>J32/I32*100</f>
        <v>46.005812610137134</v>
      </c>
      <c r="L32" s="164">
        <f>L33</f>
        <v>26158706</v>
      </c>
      <c r="M32" s="164">
        <f>M33</f>
        <v>10838263</v>
      </c>
      <c r="N32" s="136">
        <f>M32/L32*100</f>
        <v>41.43271842269262</v>
      </c>
    </row>
    <row r="33" spans="1:14" s="75" customFormat="1" ht="11.25" customHeight="1">
      <c r="A33" s="149"/>
      <c r="B33" s="150" t="s">
        <v>4</v>
      </c>
      <c r="C33" s="151">
        <v>29363.274</v>
      </c>
      <c r="D33" s="152">
        <v>71987947</v>
      </c>
      <c r="E33" s="153">
        <f>I33+L33</f>
        <v>169833575</v>
      </c>
      <c r="F33" s="106">
        <f>J33+M33</f>
        <v>76937054</v>
      </c>
      <c r="G33" s="91"/>
      <c r="H33" s="69"/>
      <c r="I33" s="154">
        <v>143674869</v>
      </c>
      <c r="J33" s="155">
        <v>66098791</v>
      </c>
      <c r="K33" s="72"/>
      <c r="L33" s="155">
        <v>26158706</v>
      </c>
      <c r="M33" s="155">
        <v>10838263</v>
      </c>
      <c r="N33" s="72"/>
    </row>
    <row r="34" spans="1:14" s="175" customFormat="1" ht="17.25" customHeight="1" hidden="1">
      <c r="A34" s="165"/>
      <c r="B34" s="166" t="s">
        <v>58</v>
      </c>
      <c r="C34" s="167"/>
      <c r="D34" s="168"/>
      <c r="E34" s="169"/>
      <c r="F34" s="170"/>
      <c r="G34" s="122" t="e">
        <f t="shared" si="1"/>
        <v>#DIV/0!</v>
      </c>
      <c r="H34" s="171" t="e">
        <f t="shared" si="2"/>
        <v>#DIV/0!</v>
      </c>
      <c r="I34" s="172"/>
      <c r="J34" s="173"/>
      <c r="K34" s="174"/>
      <c r="L34" s="173"/>
      <c r="M34" s="173"/>
      <c r="N34" s="174"/>
    </row>
    <row r="35" spans="1:14" s="2" customFormat="1" ht="18" customHeight="1">
      <c r="A35" s="95" t="s">
        <v>22</v>
      </c>
      <c r="B35" s="110" t="s">
        <v>23</v>
      </c>
      <c r="C35" s="111">
        <f>SUM(C36:C37)</f>
        <v>45421.84</v>
      </c>
      <c r="D35" s="112">
        <f>D36</f>
        <v>55855998</v>
      </c>
      <c r="E35" s="113">
        <f aca="true" t="shared" si="4" ref="E35:E42">I35+L35</f>
        <v>103224635</v>
      </c>
      <c r="F35" s="114">
        <f>F36</f>
        <v>62651441</v>
      </c>
      <c r="G35" s="99">
        <f t="shared" si="1"/>
        <v>112.16600408786894</v>
      </c>
      <c r="H35" s="100">
        <f t="shared" si="2"/>
        <v>60.69427225390528</v>
      </c>
      <c r="I35" s="82">
        <f>SUM(I36:I37)</f>
        <v>42769708</v>
      </c>
      <c r="J35" s="101">
        <f>SUM(J36:J37)</f>
        <v>26272274</v>
      </c>
      <c r="K35" s="109">
        <f aca="true" t="shared" si="5" ref="K35:K40">J35/I35*100</f>
        <v>61.4272933544461</v>
      </c>
      <c r="L35" s="101">
        <f>SUM(L36:L37)</f>
        <v>60454927</v>
      </c>
      <c r="M35" s="101">
        <f>SUM(M36:M37)</f>
        <v>36379167</v>
      </c>
      <c r="N35" s="109">
        <f>M35/L35*100</f>
        <v>60.17568592879121</v>
      </c>
    </row>
    <row r="36" spans="1:14" s="75" customFormat="1" ht="16.5" customHeight="1">
      <c r="A36" s="149"/>
      <c r="B36" s="150" t="s">
        <v>4</v>
      </c>
      <c r="C36" s="151">
        <v>45421.84</v>
      </c>
      <c r="D36" s="152">
        <v>55855998</v>
      </c>
      <c r="E36" s="153">
        <f t="shared" si="4"/>
        <v>103224635</v>
      </c>
      <c r="F36" s="106">
        <f>J36+M36</f>
        <v>62651441</v>
      </c>
      <c r="G36" s="91"/>
      <c r="H36" s="69"/>
      <c r="I36" s="154">
        <v>42769708</v>
      </c>
      <c r="J36" s="155">
        <v>26272274</v>
      </c>
      <c r="K36" s="72"/>
      <c r="L36" s="155">
        <v>60454927</v>
      </c>
      <c r="M36" s="155">
        <v>36379167</v>
      </c>
      <c r="N36" s="72"/>
    </row>
    <row r="37" spans="1:14" s="175" customFormat="1" ht="15" hidden="1">
      <c r="A37" s="165"/>
      <c r="B37" s="166" t="s">
        <v>58</v>
      </c>
      <c r="C37" s="167"/>
      <c r="D37" s="168"/>
      <c r="E37" s="176">
        <f t="shared" si="4"/>
        <v>0</v>
      </c>
      <c r="F37" s="170"/>
      <c r="G37" s="122" t="e">
        <f t="shared" si="1"/>
        <v>#DIV/0!</v>
      </c>
      <c r="H37" s="171" t="e">
        <f t="shared" si="2"/>
        <v>#DIV/0!</v>
      </c>
      <c r="I37" s="172"/>
      <c r="J37" s="173"/>
      <c r="K37" s="174"/>
      <c r="L37" s="173"/>
      <c r="M37" s="173"/>
      <c r="N37" s="174"/>
    </row>
    <row r="38" spans="1:14" s="2" customFormat="1" ht="19.5" customHeight="1">
      <c r="A38" s="95" t="s">
        <v>24</v>
      </c>
      <c r="B38" s="110" t="s">
        <v>25</v>
      </c>
      <c r="C38" s="111">
        <f>C39</f>
        <v>812.942</v>
      </c>
      <c r="D38" s="112">
        <f>D39+D40</f>
        <v>1357124</v>
      </c>
      <c r="E38" s="113">
        <f t="shared" si="4"/>
        <v>1481823</v>
      </c>
      <c r="F38" s="114">
        <f>J38+M38</f>
        <v>919544</v>
      </c>
      <c r="G38" s="99">
        <f t="shared" si="1"/>
        <v>67.75681514732625</v>
      </c>
      <c r="H38" s="100">
        <f t="shared" si="2"/>
        <v>62.05491479076785</v>
      </c>
      <c r="I38" s="82">
        <f>I39+I40</f>
        <v>808643</v>
      </c>
      <c r="J38" s="101">
        <f>J39+J40</f>
        <v>540064</v>
      </c>
      <c r="K38" s="109">
        <f t="shared" si="5"/>
        <v>66.78645582784986</v>
      </c>
      <c r="L38" s="101">
        <f>SUM(L39:L40)</f>
        <v>673180</v>
      </c>
      <c r="M38" s="101">
        <f>SUM(M39:M40)</f>
        <v>379480</v>
      </c>
      <c r="N38" s="109">
        <f>M38/L38*100</f>
        <v>56.371252859562084</v>
      </c>
    </row>
    <row r="39" spans="1:14" s="75" customFormat="1" ht="11.25" customHeight="1">
      <c r="A39" s="87"/>
      <c r="B39" s="63" t="s">
        <v>4</v>
      </c>
      <c r="C39" s="89">
        <v>812.942</v>
      </c>
      <c r="D39" s="90">
        <v>1352158</v>
      </c>
      <c r="E39" s="66">
        <f t="shared" si="4"/>
        <v>1474318</v>
      </c>
      <c r="F39" s="67">
        <f>J39+M39</f>
        <v>915187</v>
      </c>
      <c r="G39" s="68">
        <f t="shared" si="1"/>
        <v>67.68343640314224</v>
      </c>
      <c r="H39" s="84">
        <f t="shared" si="2"/>
        <v>62.0752781964271</v>
      </c>
      <c r="I39" s="92">
        <f>808643-1305</f>
        <v>807338</v>
      </c>
      <c r="J39" s="93">
        <v>538867</v>
      </c>
      <c r="K39" s="85">
        <f t="shared" si="5"/>
        <v>66.74614597603482</v>
      </c>
      <c r="L39" s="93">
        <v>666980</v>
      </c>
      <c r="M39" s="93">
        <v>376320</v>
      </c>
      <c r="N39" s="86">
        <f>M39/L39*100</f>
        <v>56.42148190350535</v>
      </c>
    </row>
    <row r="40" spans="1:14" s="75" customFormat="1" ht="12.75" customHeight="1">
      <c r="A40" s="87"/>
      <c r="B40" s="88" t="s">
        <v>56</v>
      </c>
      <c r="C40" s="89"/>
      <c r="D40" s="90">
        <v>4966</v>
      </c>
      <c r="E40" s="66">
        <f t="shared" si="4"/>
        <v>7505</v>
      </c>
      <c r="F40" s="106">
        <f>J40+M40</f>
        <v>4357</v>
      </c>
      <c r="G40" s="91">
        <f t="shared" si="1"/>
        <v>87.73660894079742</v>
      </c>
      <c r="H40" s="84">
        <f t="shared" si="2"/>
        <v>58.054630246502335</v>
      </c>
      <c r="I40" s="92">
        <v>1305</v>
      </c>
      <c r="J40" s="93">
        <v>1197</v>
      </c>
      <c r="K40" s="85">
        <f t="shared" si="5"/>
        <v>91.72413793103448</v>
      </c>
      <c r="L40" s="93">
        <v>6200</v>
      </c>
      <c r="M40" s="93">
        <v>3160</v>
      </c>
      <c r="N40" s="86">
        <f>M40/L40*100</f>
        <v>50.967741935483865</v>
      </c>
    </row>
    <row r="41" spans="1:14" s="2" customFormat="1" ht="17.25" customHeight="1">
      <c r="A41" s="95" t="s">
        <v>26</v>
      </c>
      <c r="B41" s="110" t="s">
        <v>27</v>
      </c>
      <c r="C41" s="111" t="e">
        <f>C42+#REF!+C43</f>
        <v>#REF!</v>
      </c>
      <c r="D41" s="177">
        <f>SUM(D42:D42)</f>
        <v>9354</v>
      </c>
      <c r="E41" s="113">
        <f t="shared" si="4"/>
        <v>15000</v>
      </c>
      <c r="F41" s="114">
        <f>SUM(F42:F42)</f>
        <v>10267</v>
      </c>
      <c r="G41" s="99">
        <f t="shared" si="1"/>
        <v>109.76053025443659</v>
      </c>
      <c r="H41" s="100">
        <f t="shared" si="2"/>
        <v>68.44666666666667</v>
      </c>
      <c r="I41" s="82"/>
      <c r="J41" s="101">
        <f>SUM(J42:J42)</f>
        <v>2767</v>
      </c>
      <c r="K41" s="109"/>
      <c r="L41" s="101">
        <f>SUM(L42:L42)</f>
        <v>15000</v>
      </c>
      <c r="M41" s="101">
        <f>SUM(M42:M42)</f>
        <v>7500</v>
      </c>
      <c r="N41" s="58">
        <f>M41/L41*100</f>
        <v>50</v>
      </c>
    </row>
    <row r="42" spans="1:14" s="75" customFormat="1" ht="15" customHeight="1">
      <c r="A42" s="87"/>
      <c r="B42" s="63" t="s">
        <v>4</v>
      </c>
      <c r="C42" s="89">
        <v>155.138</v>
      </c>
      <c r="D42" s="178">
        <v>9354</v>
      </c>
      <c r="E42" s="66">
        <f t="shared" si="4"/>
        <v>15000</v>
      </c>
      <c r="F42" s="67">
        <f>J42+M42</f>
        <v>10267</v>
      </c>
      <c r="G42" s="91"/>
      <c r="H42" s="84"/>
      <c r="I42" s="92"/>
      <c r="J42" s="93">
        <v>2767</v>
      </c>
      <c r="K42" s="85"/>
      <c r="L42" s="93">
        <v>15000</v>
      </c>
      <c r="M42" s="93">
        <v>7500</v>
      </c>
      <c r="N42" s="85"/>
    </row>
    <row r="43" spans="1:14" s="185" customFormat="1" ht="17.25" customHeight="1" hidden="1">
      <c r="A43" s="179"/>
      <c r="B43" s="117" t="s">
        <v>30</v>
      </c>
      <c r="C43" s="180">
        <v>2.366</v>
      </c>
      <c r="D43" s="181"/>
      <c r="E43" s="176"/>
      <c r="F43" s="170"/>
      <c r="G43" s="122" t="e">
        <f t="shared" si="1"/>
        <v>#DIV/0!</v>
      </c>
      <c r="H43" s="55" t="e">
        <f t="shared" si="2"/>
        <v>#DIV/0!</v>
      </c>
      <c r="I43" s="182"/>
      <c r="J43" s="183"/>
      <c r="K43" s="184"/>
      <c r="L43" s="183"/>
      <c r="M43" s="183"/>
      <c r="N43" s="184"/>
    </row>
    <row r="44" spans="1:14" s="189" customFormat="1" ht="18" customHeight="1">
      <c r="A44" s="186" t="s">
        <v>28</v>
      </c>
      <c r="B44" s="96" t="s">
        <v>29</v>
      </c>
      <c r="C44" s="187"/>
      <c r="D44" s="112">
        <f>D45</f>
        <v>13113235</v>
      </c>
      <c r="E44" s="188">
        <f>SUM(E45:E45)</f>
        <v>27742100</v>
      </c>
      <c r="F44" s="98">
        <f>SUM(F45:F45)</f>
        <v>13402919</v>
      </c>
      <c r="G44" s="99">
        <f t="shared" si="1"/>
        <v>102.20909638239534</v>
      </c>
      <c r="H44" s="100">
        <f t="shared" si="2"/>
        <v>48.31256105341701</v>
      </c>
      <c r="I44" s="82">
        <f>SUM(I45:I45)</f>
        <v>27307900</v>
      </c>
      <c r="J44" s="101">
        <f>SUM(J45:J45)</f>
        <v>13120604</v>
      </c>
      <c r="K44" s="109">
        <f>J44/I44*100</f>
        <v>48.04691682626639</v>
      </c>
      <c r="L44" s="101">
        <f>L45</f>
        <v>434200</v>
      </c>
      <c r="M44" s="101">
        <f>M45</f>
        <v>282315</v>
      </c>
      <c r="N44" s="58">
        <f>M44/L44*100</f>
        <v>65.01957623215108</v>
      </c>
    </row>
    <row r="45" spans="1:14" s="94" customFormat="1" ht="11.25" customHeight="1">
      <c r="A45" s="87"/>
      <c r="B45" s="63" t="s">
        <v>4</v>
      </c>
      <c r="C45" s="89"/>
      <c r="D45" s="90">
        <v>13113235</v>
      </c>
      <c r="E45" s="66">
        <f>I45+L45</f>
        <v>27742100</v>
      </c>
      <c r="F45" s="67">
        <f>J45+M45</f>
        <v>13402919</v>
      </c>
      <c r="G45" s="91"/>
      <c r="H45" s="84"/>
      <c r="I45" s="92">
        <v>27307900</v>
      </c>
      <c r="J45" s="93">
        <v>13120604</v>
      </c>
      <c r="K45" s="85"/>
      <c r="L45" s="93">
        <v>434200</v>
      </c>
      <c r="M45" s="93">
        <v>282315</v>
      </c>
      <c r="N45" s="86"/>
    </row>
    <row r="46" spans="1:14" s="2" customFormat="1" ht="42.75" customHeight="1">
      <c r="A46" s="95" t="s">
        <v>31</v>
      </c>
      <c r="B46" s="191" t="s">
        <v>32</v>
      </c>
      <c r="C46" s="192">
        <f>SUM(C47:C49)</f>
        <v>1269.735</v>
      </c>
      <c r="D46" s="112">
        <f>SUM(D47:D47)</f>
        <v>944421</v>
      </c>
      <c r="E46" s="113">
        <f>I46+L46</f>
        <v>1686206</v>
      </c>
      <c r="F46" s="114">
        <f>SUM(F47:F48)</f>
        <v>220067</v>
      </c>
      <c r="G46" s="99">
        <f t="shared" si="1"/>
        <v>23.301790197380193</v>
      </c>
      <c r="H46" s="100">
        <f t="shared" si="2"/>
        <v>13.051015119149142</v>
      </c>
      <c r="I46" s="82">
        <f>SUM(I47:I48)</f>
        <v>857469</v>
      </c>
      <c r="J46" s="101">
        <f>SUM(J47:J48)</f>
        <v>300</v>
      </c>
      <c r="K46" s="109">
        <f>J46/I46*100</f>
        <v>0.034986687565381376</v>
      </c>
      <c r="L46" s="101">
        <f>SUM(L47:L47)</f>
        <v>828737</v>
      </c>
      <c r="M46" s="101">
        <f>SUM(M47:M47)</f>
        <v>219767</v>
      </c>
      <c r="N46" s="109">
        <f>M46/L46*100</f>
        <v>26.518304359525395</v>
      </c>
    </row>
    <row r="47" spans="1:14" s="94" customFormat="1" ht="11.25" customHeight="1">
      <c r="A47" s="149"/>
      <c r="B47" s="150" t="s">
        <v>4</v>
      </c>
      <c r="C47" s="190">
        <v>1269.735</v>
      </c>
      <c r="D47" s="152">
        <v>944421</v>
      </c>
      <c r="E47" s="153">
        <f>I47+L47</f>
        <v>1686206</v>
      </c>
      <c r="F47" s="106">
        <f>J47+M47</f>
        <v>220067</v>
      </c>
      <c r="G47" s="91"/>
      <c r="H47" s="69"/>
      <c r="I47" s="154">
        <v>857469</v>
      </c>
      <c r="J47" s="155">
        <v>300</v>
      </c>
      <c r="K47" s="157"/>
      <c r="L47" s="155">
        <v>828737</v>
      </c>
      <c r="M47" s="155">
        <v>219767</v>
      </c>
      <c r="N47" s="72"/>
    </row>
    <row r="48" spans="1:14" s="185" customFormat="1" ht="13.5" customHeight="1" hidden="1">
      <c r="A48" s="193"/>
      <c r="B48" s="194" t="s">
        <v>56</v>
      </c>
      <c r="C48" s="195"/>
      <c r="D48" s="196"/>
      <c r="E48" s="197">
        <f>I48+L48</f>
        <v>0</v>
      </c>
      <c r="F48" s="198">
        <f>J48+M48</f>
        <v>0</v>
      </c>
      <c r="G48" s="143"/>
      <c r="H48" s="199"/>
      <c r="I48" s="200"/>
      <c r="J48" s="201"/>
      <c r="K48" s="202"/>
      <c r="L48" s="201"/>
      <c r="M48" s="201"/>
      <c r="N48" s="203"/>
    </row>
    <row r="49" spans="1:14" s="2" customFormat="1" ht="31.5" customHeight="1">
      <c r="A49" s="158" t="s">
        <v>33</v>
      </c>
      <c r="B49" s="159" t="s">
        <v>34</v>
      </c>
      <c r="C49" s="160"/>
      <c r="D49" s="161">
        <f>SUM(D50:D51)</f>
        <v>768003</v>
      </c>
      <c r="E49" s="162">
        <f>SUM(E50:E51)</f>
        <v>2099515</v>
      </c>
      <c r="F49" s="115">
        <f>SUM(F50:F51)</f>
        <v>1477266</v>
      </c>
      <c r="G49" s="99">
        <f t="shared" si="1"/>
        <v>192.35159237659227</v>
      </c>
      <c r="H49" s="123">
        <f t="shared" si="2"/>
        <v>70.3622503292427</v>
      </c>
      <c r="I49" s="163">
        <f>SUM(I50:I51)</f>
        <v>678355</v>
      </c>
      <c r="J49" s="164">
        <f>SUM(J50:J51)</f>
        <v>550634</v>
      </c>
      <c r="K49" s="136">
        <f>J49/I49*100</f>
        <v>81.17195273861032</v>
      </c>
      <c r="L49" s="164">
        <f>SUM(L50:L51)</f>
        <v>1421160</v>
      </c>
      <c r="M49" s="164">
        <f>SUM(M50:M51)</f>
        <v>926632</v>
      </c>
      <c r="N49" s="204">
        <f>M49/L49*100</f>
        <v>65.20251062512314</v>
      </c>
    </row>
    <row r="50" spans="1:14" s="94" customFormat="1" ht="12.75" customHeight="1">
      <c r="A50" s="87"/>
      <c r="B50" s="88" t="s">
        <v>4</v>
      </c>
      <c r="C50" s="89"/>
      <c r="D50" s="90">
        <v>766583</v>
      </c>
      <c r="E50" s="66">
        <f>I50+L50</f>
        <v>2099515</v>
      </c>
      <c r="F50" s="67">
        <f>J50+M50</f>
        <v>1477143</v>
      </c>
      <c r="G50" s="68">
        <f t="shared" si="1"/>
        <v>192.69185463283168</v>
      </c>
      <c r="H50" s="84">
        <f t="shared" si="2"/>
        <v>70.35639183335198</v>
      </c>
      <c r="I50" s="92">
        <v>678355</v>
      </c>
      <c r="J50" s="93">
        <v>550634</v>
      </c>
      <c r="K50" s="85">
        <f>J50/I50*100</f>
        <v>81.17195273861032</v>
      </c>
      <c r="L50" s="93">
        <v>1421160</v>
      </c>
      <c r="M50" s="93">
        <v>926509</v>
      </c>
      <c r="N50" s="85">
        <f>M50/L50*100</f>
        <v>65.19385572349348</v>
      </c>
    </row>
    <row r="51" spans="1:14" s="94" customFormat="1" ht="10.5" customHeight="1">
      <c r="A51" s="149"/>
      <c r="B51" s="150" t="s">
        <v>56</v>
      </c>
      <c r="C51" s="190"/>
      <c r="D51" s="152">
        <v>1420</v>
      </c>
      <c r="E51" s="153">
        <f>I51+L51</f>
        <v>0</v>
      </c>
      <c r="F51" s="106">
        <f>J51+M51</f>
        <v>123</v>
      </c>
      <c r="G51" s="91">
        <f t="shared" si="1"/>
        <v>8.661971830985916</v>
      </c>
      <c r="H51" s="69"/>
      <c r="I51" s="154"/>
      <c r="J51" s="155"/>
      <c r="K51" s="157"/>
      <c r="L51" s="155"/>
      <c r="M51" s="155">
        <v>123</v>
      </c>
      <c r="N51" s="72"/>
    </row>
    <row r="52" spans="1:14" s="2" customFormat="1" ht="31.5" customHeight="1">
      <c r="A52" s="158" t="s">
        <v>35</v>
      </c>
      <c r="B52" s="159" t="s">
        <v>36</v>
      </c>
      <c r="C52" s="160">
        <f>SUM(C53:C54)</f>
        <v>70.714</v>
      </c>
      <c r="D52" s="161">
        <f>SUM(D53:D54)</f>
        <v>47750</v>
      </c>
      <c r="E52" s="162">
        <f>I52+L52</f>
        <v>20000</v>
      </c>
      <c r="F52" s="115">
        <f>SUM(F53:F54)</f>
        <v>122879</v>
      </c>
      <c r="G52" s="271">
        <f t="shared" si="1"/>
        <v>257.338219895288</v>
      </c>
      <c r="H52" s="123">
        <f t="shared" si="2"/>
        <v>614.395</v>
      </c>
      <c r="I52" s="163">
        <f>SUM(I53:I54)</f>
        <v>20000</v>
      </c>
      <c r="J52" s="164">
        <f>SUM(J53:J54)</f>
        <v>122729</v>
      </c>
      <c r="K52" s="136">
        <f aca="true" t="shared" si="6" ref="K52:K58">J52/I52*100</f>
        <v>613.645</v>
      </c>
      <c r="L52" s="163"/>
      <c r="M52" s="164">
        <f>SUM(M53:M54)</f>
        <v>150</v>
      </c>
      <c r="N52" s="58"/>
    </row>
    <row r="53" spans="1:14" s="94" customFormat="1" ht="12" customHeight="1">
      <c r="A53" s="87"/>
      <c r="B53" s="63" t="s">
        <v>4</v>
      </c>
      <c r="C53" s="89">
        <v>70.714</v>
      </c>
      <c r="D53" s="90">
        <v>47750</v>
      </c>
      <c r="E53" s="66">
        <f>I53+L53</f>
        <v>20000</v>
      </c>
      <c r="F53" s="67">
        <f>J53+M53</f>
        <v>10342</v>
      </c>
      <c r="G53" s="68">
        <f t="shared" si="1"/>
        <v>21.658638743455498</v>
      </c>
      <c r="H53" s="84">
        <f t="shared" si="2"/>
        <v>51.71</v>
      </c>
      <c r="I53" s="92">
        <v>20000</v>
      </c>
      <c r="J53" s="93">
        <v>10192</v>
      </c>
      <c r="K53" s="86">
        <f t="shared" si="6"/>
        <v>50.96000000000001</v>
      </c>
      <c r="L53" s="92"/>
      <c r="M53" s="93">
        <v>150</v>
      </c>
      <c r="N53" s="86"/>
    </row>
    <row r="54" spans="1:14" s="94" customFormat="1" ht="12.75" customHeight="1">
      <c r="A54" s="149"/>
      <c r="B54" s="150" t="s">
        <v>56</v>
      </c>
      <c r="C54" s="151"/>
      <c r="D54" s="152"/>
      <c r="E54" s="153">
        <f>I54+L54</f>
        <v>0</v>
      </c>
      <c r="F54" s="106">
        <f>J54+M54</f>
        <v>112537</v>
      </c>
      <c r="G54" s="91"/>
      <c r="H54" s="69"/>
      <c r="I54" s="154"/>
      <c r="J54" s="155">
        <v>112537</v>
      </c>
      <c r="K54" s="72"/>
      <c r="L54" s="154"/>
      <c r="M54" s="155"/>
      <c r="N54" s="72"/>
    </row>
    <row r="55" spans="1:14" s="2" customFormat="1" ht="36" customHeight="1">
      <c r="A55" s="95" t="s">
        <v>37</v>
      </c>
      <c r="B55" s="110" t="s">
        <v>38</v>
      </c>
      <c r="C55" s="111"/>
      <c r="D55" s="112">
        <f>SUM(D56:D57)</f>
        <v>2751905</v>
      </c>
      <c r="E55" s="272">
        <f>SUM(E56:E57)</f>
        <v>2113223</v>
      </c>
      <c r="F55" s="114">
        <f>SUM(F56:F57)</f>
        <v>428705</v>
      </c>
      <c r="G55" s="271">
        <f t="shared" si="1"/>
        <v>15.57848108855502</v>
      </c>
      <c r="H55" s="100">
        <f t="shared" si="2"/>
        <v>20.28678468860125</v>
      </c>
      <c r="I55" s="82">
        <f>SUM(I56:I57)</f>
        <v>81144</v>
      </c>
      <c r="J55" s="101">
        <f>SUM(J56:J57)</f>
        <v>76144</v>
      </c>
      <c r="K55" s="109">
        <f t="shared" si="6"/>
        <v>93.83811495612738</v>
      </c>
      <c r="L55" s="101">
        <f>SUM(L56:L57)</f>
        <v>2032079</v>
      </c>
      <c r="M55" s="101">
        <f>SUM(M56:M57)</f>
        <v>352561</v>
      </c>
      <c r="N55" s="109">
        <f>M55/L55*100</f>
        <v>17.34976838991004</v>
      </c>
    </row>
    <row r="56" spans="1:14" s="94" customFormat="1" ht="12" customHeight="1">
      <c r="A56" s="87"/>
      <c r="B56" s="63" t="s">
        <v>4</v>
      </c>
      <c r="C56" s="89"/>
      <c r="D56" s="90">
        <v>55136</v>
      </c>
      <c r="E56" s="66">
        <f aca="true" t="shared" si="7" ref="E56:E61">I56+L56</f>
        <v>621144</v>
      </c>
      <c r="F56" s="67">
        <f>J56+M56</f>
        <v>428705</v>
      </c>
      <c r="G56" s="68">
        <f t="shared" si="1"/>
        <v>777.5409895531051</v>
      </c>
      <c r="H56" s="84">
        <f>F56/E56*100</f>
        <v>69.01861726105379</v>
      </c>
      <c r="I56" s="92">
        <v>81144</v>
      </c>
      <c r="J56" s="93">
        <v>76144</v>
      </c>
      <c r="K56" s="86">
        <f t="shared" si="6"/>
        <v>93.83811495612738</v>
      </c>
      <c r="L56" s="93">
        <v>540000</v>
      </c>
      <c r="M56" s="93">
        <v>352561</v>
      </c>
      <c r="N56" s="86">
        <f>M56/L56*100</f>
        <v>65.28907407407407</v>
      </c>
    </row>
    <row r="57" spans="1:14" s="94" customFormat="1" ht="12" customHeight="1">
      <c r="A57" s="87"/>
      <c r="B57" s="88" t="s">
        <v>56</v>
      </c>
      <c r="C57" s="89"/>
      <c r="D57" s="205">
        <v>2696769</v>
      </c>
      <c r="E57" s="66">
        <f t="shared" si="7"/>
        <v>1492079</v>
      </c>
      <c r="F57" s="106"/>
      <c r="G57" s="91"/>
      <c r="H57" s="84"/>
      <c r="I57" s="92"/>
      <c r="J57" s="93"/>
      <c r="K57" s="206"/>
      <c r="L57" s="93">
        <v>1492079</v>
      </c>
      <c r="M57" s="93"/>
      <c r="N57" s="86"/>
    </row>
    <row r="58" spans="1:14" s="2" customFormat="1" ht="23.25" customHeight="1">
      <c r="A58" s="207" t="s">
        <v>39</v>
      </c>
      <c r="B58" s="208" t="s">
        <v>40</v>
      </c>
      <c r="C58" s="111"/>
      <c r="D58" s="209">
        <f>D59+D60</f>
        <v>258033</v>
      </c>
      <c r="E58" s="113">
        <f>SUM(E59:E60)</f>
        <v>1882000</v>
      </c>
      <c r="F58" s="114">
        <f>SUM(F59:F60)</f>
        <v>565751</v>
      </c>
      <c r="G58" s="99">
        <f t="shared" si="1"/>
        <v>219.2552890521755</v>
      </c>
      <c r="H58" s="100">
        <f t="shared" si="2"/>
        <v>30.06115834218916</v>
      </c>
      <c r="I58" s="82">
        <f>SUM(I59:I60)</f>
        <v>1882000</v>
      </c>
      <c r="J58" s="101">
        <f>SUM(J59:J60)</f>
        <v>565751</v>
      </c>
      <c r="K58" s="109">
        <f t="shared" si="6"/>
        <v>30.06115834218916</v>
      </c>
      <c r="L58" s="101"/>
      <c r="M58" s="101"/>
      <c r="N58" s="109"/>
    </row>
    <row r="59" spans="1:14" s="256" customFormat="1" ht="11.25" customHeight="1">
      <c r="A59" s="269"/>
      <c r="B59" s="63" t="s">
        <v>4</v>
      </c>
      <c r="C59" s="270"/>
      <c r="D59" s="205">
        <v>1656</v>
      </c>
      <c r="E59" s="66">
        <f t="shared" si="7"/>
        <v>485000</v>
      </c>
      <c r="F59" s="67">
        <f>J59+M59</f>
        <v>485000</v>
      </c>
      <c r="G59" s="68">
        <f t="shared" si="1"/>
        <v>29287.439613526574</v>
      </c>
      <c r="H59" s="84">
        <f t="shared" si="2"/>
        <v>100</v>
      </c>
      <c r="I59" s="92">
        <v>485000</v>
      </c>
      <c r="J59" s="93">
        <v>485000</v>
      </c>
      <c r="K59" s="86">
        <f>J59/I59*100</f>
        <v>100</v>
      </c>
      <c r="L59" s="254"/>
      <c r="M59" s="254"/>
      <c r="N59" s="255"/>
    </row>
    <row r="60" spans="1:14" s="94" customFormat="1" ht="14.25" customHeight="1" thickBot="1">
      <c r="A60" s="87"/>
      <c r="B60" s="88" t="s">
        <v>56</v>
      </c>
      <c r="C60" s="89"/>
      <c r="D60" s="205">
        <v>256377</v>
      </c>
      <c r="E60" s="66">
        <f t="shared" si="7"/>
        <v>1397000</v>
      </c>
      <c r="F60" s="67">
        <f>J60+M60</f>
        <v>80751</v>
      </c>
      <c r="G60" s="91">
        <f t="shared" si="1"/>
        <v>31.49697515767795</v>
      </c>
      <c r="H60" s="84">
        <f t="shared" si="2"/>
        <v>5.780314960629921</v>
      </c>
      <c r="I60" s="92">
        <f>1882000-485000</f>
        <v>1397000</v>
      </c>
      <c r="J60" s="93">
        <v>80751</v>
      </c>
      <c r="K60" s="86">
        <f>J60/I60*100</f>
        <v>5.780314960629921</v>
      </c>
      <c r="L60" s="66"/>
      <c r="M60" s="92"/>
      <c r="N60" s="85"/>
    </row>
    <row r="61" spans="1:14" s="175" customFormat="1" ht="2.25" customHeight="1" hidden="1">
      <c r="A61" s="165"/>
      <c r="B61" s="166" t="s">
        <v>58</v>
      </c>
      <c r="C61" s="167"/>
      <c r="D61" s="210"/>
      <c r="E61" s="169">
        <f t="shared" si="7"/>
        <v>0</v>
      </c>
      <c r="F61" s="170"/>
      <c r="G61" s="122" t="e">
        <f t="shared" si="1"/>
        <v>#DIV/0!</v>
      </c>
      <c r="H61" s="171" t="e">
        <f t="shared" si="2"/>
        <v>#DIV/0!</v>
      </c>
      <c r="I61" s="172"/>
      <c r="J61" s="173"/>
      <c r="K61" s="86" t="e">
        <f>J61/I61*100</f>
        <v>#DIV/0!</v>
      </c>
      <c r="L61" s="169"/>
      <c r="M61" s="172"/>
      <c r="N61" s="174"/>
    </row>
    <row r="62" spans="1:14" s="220" customFormat="1" ht="29.25" customHeight="1" thickBot="1" thickTop="1">
      <c r="A62" s="211"/>
      <c r="B62" s="212" t="s">
        <v>0</v>
      </c>
      <c r="C62" s="213" t="e">
        <f>#REF!+#REF!+C16+C19+C22+C24+C32+C29+C35+C38+C41+C46+C49+C52+C55+C58+C11</f>
        <v>#REF!</v>
      </c>
      <c r="D62" s="214">
        <f>D11+D14+D16+D19+D22+D24+D29+D32+D35+D38+D41+D44+D46+D49+D52+D55+D58+D27+D9</f>
        <v>164538850</v>
      </c>
      <c r="E62" s="215">
        <f>E9+E11+E14+E16+E19+E22+E24+E29+E32+E35+E38+E41+E44+E46+E49+E52+E55+E58</f>
        <v>354136168.53999996</v>
      </c>
      <c r="F62" s="216">
        <f>F9+F11+F14+F16+F19+F22+F24+F29+F32+F35+F38+F41+F44+F46+F49+F52+F55+F58</f>
        <v>174555011</v>
      </c>
      <c r="G62" s="217">
        <f t="shared" si="1"/>
        <v>106.08741400587157</v>
      </c>
      <c r="H62" s="273">
        <f t="shared" si="2"/>
        <v>49.29036526250322</v>
      </c>
      <c r="I62" s="218">
        <f>I9+I11+I14+I16+I19+I22+I24+I29+I32+I35+I38+I41+I44+I46+I49+I52+I55+I58</f>
        <v>247481423.54</v>
      </c>
      <c r="J62" s="216">
        <f>J9+J11+J14+J16+J19+J22+J24+J29+J32+J35+J38+J41+J44+J46+J49+J52+J55+J58</f>
        <v>118987725</v>
      </c>
      <c r="K62" s="219">
        <f>J62/I62*100</f>
        <v>48.07945715601083</v>
      </c>
      <c r="L62" s="214">
        <f>L11+L14+L16+L19+L22+L24+L29+L32+L35+L38+L41+L44+L46+L49+L52+L55+L58</f>
        <v>106654745</v>
      </c>
      <c r="M62" s="216">
        <f>M11+M14+M16+M19+M22+M24+M29+M32+M35+M38+M41+M44+M46+M49+M52+M55+M58</f>
        <v>55567286</v>
      </c>
      <c r="N62" s="219">
        <f>M62/L62*100</f>
        <v>52.10015363123319</v>
      </c>
    </row>
    <row r="63" spans="1:15" s="227" customFormat="1" ht="11.25" customHeight="1" thickTop="1">
      <c r="A63" s="221"/>
      <c r="B63" s="222" t="s">
        <v>59</v>
      </c>
      <c r="C63" s="223" t="e">
        <f>#REF!+#REF!+C18+C20+C23+C25+C33+#REF!+C36+C39+C42+C47+C50+C53+C56+C60+C13</f>
        <v>#REF!</v>
      </c>
      <c r="D63" s="257"/>
      <c r="E63" s="224"/>
      <c r="F63" s="225"/>
      <c r="G63" s="122"/>
      <c r="H63" s="258"/>
      <c r="I63" s="224"/>
      <c r="J63" s="145"/>
      <c r="K63" s="259"/>
      <c r="L63" s="224"/>
      <c r="M63" s="260"/>
      <c r="N63" s="147"/>
      <c r="O63" s="226"/>
    </row>
    <row r="64" spans="1:15" s="239" customFormat="1" ht="13.5" customHeight="1">
      <c r="A64" s="228"/>
      <c r="B64" s="229" t="s">
        <v>60</v>
      </c>
      <c r="C64" s="230"/>
      <c r="D64" s="231">
        <f>D10+D12+D15+D17+D20+D23+D26+D30+D33+D36+D39+D42+D45+D47+D50+D53+D56+D59</f>
        <v>156826817</v>
      </c>
      <c r="E64" s="232">
        <f>I64+L64</f>
        <v>326181584.53999996</v>
      </c>
      <c r="F64" s="235">
        <f>J64+M64</f>
        <v>169774883</v>
      </c>
      <c r="G64" s="233">
        <f t="shared" si="1"/>
        <v>108.2562831074994</v>
      </c>
      <c r="H64" s="234">
        <f>F64/E64*100</f>
        <v>52.049193163196605</v>
      </c>
      <c r="I64" s="232">
        <f>I10+I12+I15+I17+I20+I23+I26+I30+I33+I36+I39+I42+I45+I47+I50+I53+I56+I59</f>
        <v>226083118.54</v>
      </c>
      <c r="J64" s="235">
        <f>J10+J12+J15+J17+J20+J23+J26+J30+J33+J36+J39+J42+J45+J47+J50+J53+J56+J59</f>
        <v>114210880</v>
      </c>
      <c r="K64" s="236">
        <f>J64/I64*100</f>
        <v>50.51720833362139</v>
      </c>
      <c r="L64" s="232">
        <f>L10+L12+L15+L17+L20+L23+L26+L30+L33+L36+L39+L42+L45+L47+L50+L53+L56+L59</f>
        <v>100098466</v>
      </c>
      <c r="M64" s="261">
        <f>M10+M12+M15+M17+M20+M23+M26+M30+M33+M36+M39+M42+M45+M47+M50+M53+M56+M59</f>
        <v>55564003</v>
      </c>
      <c r="N64" s="237">
        <f>M64/L64*100</f>
        <v>55.5093451681867</v>
      </c>
      <c r="O64" s="238"/>
    </row>
    <row r="65" spans="1:15" s="250" customFormat="1" ht="15.75" customHeight="1" thickBot="1">
      <c r="A65" s="240"/>
      <c r="B65" s="241" t="s">
        <v>61</v>
      </c>
      <c r="C65" s="242" t="e">
        <f>#REF!+#REF!+#REF!+#REF!+#REF!+C26+C34+C30+C37+#REF!+#REF!+#REF!+C51+#REF!+#REF!+C61</f>
        <v>#REF!</v>
      </c>
      <c r="D65" s="243">
        <f>D13+D18+D31+D40+D54+D57+D60+D51+D21</f>
        <v>7712033</v>
      </c>
      <c r="E65" s="244">
        <f>I65+L65</f>
        <v>27954584</v>
      </c>
      <c r="F65" s="247">
        <f>J65+M65</f>
        <v>4780128</v>
      </c>
      <c r="G65" s="245">
        <f t="shared" si="1"/>
        <v>61.98272232496931</v>
      </c>
      <c r="H65" s="246">
        <f>F65/E65*100</f>
        <v>17.09962130003437</v>
      </c>
      <c r="I65" s="244">
        <f>I13+I18+I31+I40+I54+I57+I60</f>
        <v>21398305</v>
      </c>
      <c r="J65" s="247">
        <f>J13+J18+J31+J40+J54+J57+J60</f>
        <v>4776845</v>
      </c>
      <c r="K65" s="248">
        <f>J65/I65*100</f>
        <v>22.323473751776135</v>
      </c>
      <c r="L65" s="244">
        <f>L13+L18+L31+L40+L54+L57+L60+L51+L21</f>
        <v>6556279</v>
      </c>
      <c r="M65" s="262">
        <f>M13+M18+M31+M40+M54+M57+M60+M51+M21</f>
        <v>3283</v>
      </c>
      <c r="N65" s="249">
        <f>M65/L65*100</f>
        <v>0.05007413503909763</v>
      </c>
      <c r="O65" s="238"/>
    </row>
    <row r="66" spans="1:10" ht="13.5" thickTop="1">
      <c r="A66" s="1"/>
      <c r="E66" s="251"/>
      <c r="F66" s="251"/>
      <c r="I66" s="251"/>
      <c r="J66" s="251"/>
    </row>
    <row r="67" spans="1:14" ht="12.75">
      <c r="A67" s="278" t="s">
        <v>65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</row>
    <row r="68" spans="1:4" ht="12.75">
      <c r="A68" s="278" t="s">
        <v>66</v>
      </c>
      <c r="D68" s="251"/>
    </row>
    <row r="69" spans="1:4" ht="12.75">
      <c r="A69" s="278" t="s">
        <v>67</v>
      </c>
      <c r="D69" s="25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</sheetData>
  <mergeCells count="2">
    <mergeCell ref="B6:B7"/>
    <mergeCell ref="D6:D7"/>
  </mergeCells>
  <printOptions horizontalCentered="1"/>
  <pageMargins left="0" right="0" top="0.984251968503937" bottom="0.6692913385826772" header="0.5118110236220472" footer="0.5118110236220472"/>
  <pageSetup firstPageNumber="20" useFirstPageNumber="1" horizontalDpi="600" verticalDpi="6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2009-08-20T07:53:15Z</cp:lastPrinted>
  <dcterms:created xsi:type="dcterms:W3CDTF">1997-02-26T13:46:56Z</dcterms:created>
  <dcterms:modified xsi:type="dcterms:W3CDTF">2009-09-07T10:38:12Z</dcterms:modified>
  <cp:category/>
  <cp:version/>
  <cp:contentType/>
  <cp:contentStatus/>
</cp:coreProperties>
</file>