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Dzialy'08" sheetId="1" r:id="rId1"/>
  </sheets>
  <definedNames>
    <definedName name="_xlnm.Print_Titles" localSheetId="0">'Dzialy''08'!$8:$10</definedName>
  </definedNames>
  <calcPr fullCalcOnLoad="1"/>
</workbook>
</file>

<file path=xl/sharedStrings.xml><?xml version="1.0" encoding="utf-8"?>
<sst xmlns="http://schemas.openxmlformats.org/spreadsheetml/2006/main" count="155" uniqueCount="88">
  <si>
    <t>Dział</t>
  </si>
  <si>
    <t>Wyszczególnienie</t>
  </si>
  <si>
    <t xml:space="preserve">Wykonanie </t>
  </si>
  <si>
    <t>Dynamika</t>
  </si>
  <si>
    <t xml:space="preserve">rozdział </t>
  </si>
  <si>
    <t>pierwotny</t>
  </si>
  <si>
    <t>po zmianach</t>
  </si>
  <si>
    <t xml:space="preserve"> 6:3</t>
  </si>
  <si>
    <t xml:space="preserve"> 6:4</t>
  </si>
  <si>
    <t xml:space="preserve"> 6:5</t>
  </si>
  <si>
    <t>Drogi publiczne w miastach na prawach powiatu</t>
  </si>
  <si>
    <t>Drogi publiczne gminne</t>
  </si>
  <si>
    <t>Pozostała działalność</t>
  </si>
  <si>
    <t xml:space="preserve">Szkoły podstawowe </t>
  </si>
  <si>
    <t>Obiekty sportowe</t>
  </si>
  <si>
    <t>Domy i ośrodki kultury, świetlice i kluby</t>
  </si>
  <si>
    <t xml:space="preserve"> % wykonania </t>
  </si>
  <si>
    <t>TRANSPORT I ŁĄCZNOŚĆ</t>
  </si>
  <si>
    <t>*</t>
  </si>
  <si>
    <t>GOSPODARKA MIESZKANIOWA</t>
  </si>
  <si>
    <t>ADMINISTRACJA PUBLICZNA</t>
  </si>
  <si>
    <t>Urząd Miejski</t>
  </si>
  <si>
    <t>BEZPIECZEŃSTWO PUBLICZNE I OCHRONA PRZECIWPOŻAROWA</t>
  </si>
  <si>
    <t>OŚWIATA I WYCHOWANIE</t>
  </si>
  <si>
    <t>OCHRONA ZDROWIA</t>
  </si>
  <si>
    <t>EDUKACYJNA OPIEKA WYCHOWAWCZA</t>
  </si>
  <si>
    <t>Internaty i bursy szkolne</t>
  </si>
  <si>
    <t>GOSPODARKA KOMUNALNA I OCHRONA ŚRODOWISKA</t>
  </si>
  <si>
    <t>Gospodarka ściekowa i ochrona środowiska</t>
  </si>
  <si>
    <t>Oświetlenie ulic, placów i dróg</t>
  </si>
  <si>
    <t>w tym: zadania zlecone</t>
  </si>
  <si>
    <t>KULTURA I OCHRONA DZIEDZICTWA NARODOWEGO</t>
  </si>
  <si>
    <t>OGÓŁEM</t>
  </si>
  <si>
    <t>z tego:</t>
  </si>
  <si>
    <t>inwestycje własne</t>
  </si>
  <si>
    <t>inwestycje zlecone</t>
  </si>
  <si>
    <t>KULTURA FIZYCZNA I SPORT</t>
  </si>
  <si>
    <t xml:space="preserve"> się następująco:</t>
  </si>
  <si>
    <t xml:space="preserve">Wykonanie wydatków w poszczególnych działach klasyfikacji budżetowej przedstawia   </t>
  </si>
  <si>
    <t>Licea ogólnokształcące</t>
  </si>
  <si>
    <t>Schronisko dla zwierząt</t>
  </si>
  <si>
    <t xml:space="preserve"> w tys.zł</t>
  </si>
  <si>
    <t>POMOC SPOŁECZNA</t>
  </si>
  <si>
    <t>Teatry dramatyczne i lalkowe</t>
  </si>
  <si>
    <t>Biblioteki</t>
  </si>
  <si>
    <t>Drogi wewnętrzne</t>
  </si>
  <si>
    <t>Komendy powiatowe Państwowej Straży Pożarnej</t>
  </si>
  <si>
    <t>Szkoły podstawowe specjalne</t>
  </si>
  <si>
    <t>Gimnazja</t>
  </si>
  <si>
    <t xml:space="preserve">Szkoły zawodowe </t>
  </si>
  <si>
    <t>Przeciwdziałanie alkoholizmowi</t>
  </si>
  <si>
    <t>Specjalne ośrodki szkolno - wychowawcze</t>
  </si>
  <si>
    <t>Zakłady gospodarki mieszkaniowej - ZBM</t>
  </si>
  <si>
    <t>Muzeum</t>
  </si>
  <si>
    <t>Szkolne schroniska młodzieżowe</t>
  </si>
  <si>
    <t>Infrastruktura telekomunikacyjna</t>
  </si>
  <si>
    <t>DZIAŁALNOŚĆ USŁUGOWA</t>
  </si>
  <si>
    <t>Cmentarze</t>
  </si>
  <si>
    <t>Centrum Kształcenia Ustawicznego i Praktycznego oraz Ośrodki Dokształcania Zawodowego</t>
  </si>
  <si>
    <t>Ośrodki pomocy społecznej</t>
  </si>
  <si>
    <t>Placówki wychowania pozaszkolnego</t>
  </si>
  <si>
    <t>HANDEL</t>
  </si>
  <si>
    <t>Ośrodki wsparcia</t>
  </si>
  <si>
    <t>Poradnie psychologiczno - pedagogiczne, w tym poradnie specjalistyczne</t>
  </si>
  <si>
    <t>Utrzymanie zieleni w miastach i gminach</t>
  </si>
  <si>
    <t>Komendy powiatowe Policji</t>
  </si>
  <si>
    <t>Żłobki</t>
  </si>
  <si>
    <t>POZOSTAŁE ZADANIA W ZAKRESIE POLITYKI SPOŁECZNEJ</t>
  </si>
  <si>
    <t>zadania zlecone</t>
  </si>
  <si>
    <t>2008 r.</t>
  </si>
  <si>
    <t>Infrastruktura kolejowa</t>
  </si>
  <si>
    <t>RÓŻNE ROZLICZENIA</t>
  </si>
  <si>
    <t>Rezerwy ogólne i celowe</t>
  </si>
  <si>
    <t>Zespół Obsługi Ekonomiczno - Administracyjnej Szkół (Przedszkoli Miejskich)</t>
  </si>
  <si>
    <t>Świadczenia rodzinne, zaliczka alimentacyjna oraz składki na ubezpieczenia emerytalne i rentowe z ubezpieczenia społecznego</t>
  </si>
  <si>
    <t>Przedszkola</t>
  </si>
  <si>
    <t>Filharmonie, orkiestry, chóry i kapele</t>
  </si>
  <si>
    <t>inwestycje realizowane na podstawie porozumień</t>
  </si>
  <si>
    <t>w tym: porozumienia</t>
  </si>
  <si>
    <t>Plan na 2009 r.</t>
  </si>
  <si>
    <t>2009 r.</t>
  </si>
  <si>
    <t>Starostwa powiatowe</t>
  </si>
  <si>
    <r>
      <t xml:space="preserve">Inspekcja Sanitarna - </t>
    </r>
    <r>
      <rPr>
        <i/>
        <sz val="10"/>
        <rFont val="Calibri"/>
        <family val="2"/>
      </rPr>
      <t>zadanie zlecone</t>
    </r>
  </si>
  <si>
    <t>Gospodarka odpadami</t>
  </si>
  <si>
    <r>
      <t xml:space="preserve">3 .   WYDATKI NA ZADANIA INWESTYCYJNE   </t>
    </r>
    <r>
      <rPr>
        <i/>
        <sz val="16"/>
        <rFont val="Calibri"/>
        <family val="2"/>
      </rPr>
      <t xml:space="preserve"> (roboty inwestycyjne)</t>
    </r>
  </si>
  <si>
    <t>Autor dokumentu: Małgorzata Liwak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</si>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</sst>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Calibri"/>
      <family val="2"/>
    </font>
    <font>
      <i/>
      <sz val="16"/>
      <name val="Calibri"/>
      <family val="2"/>
    </font>
    <font>
      <i/>
      <sz val="10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5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164" fontId="15" fillId="0" borderId="11" xfId="0" applyNumberFormat="1" applyFont="1" applyBorder="1" applyAlignment="1">
      <alignment horizontal="right" vertical="center"/>
    </xf>
    <xf numFmtId="165" fontId="15" fillId="0" borderId="12" xfId="0" applyNumberFormat="1" applyFont="1" applyBorder="1" applyAlignment="1">
      <alignment horizontal="right" vertical="center"/>
    </xf>
    <xf numFmtId="165" fontId="15" fillId="0" borderId="13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164" fontId="11" fillId="0" borderId="15" xfId="0" applyNumberFormat="1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5" fillId="0" borderId="1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15" xfId="0" applyFont="1" applyBorder="1" applyAlignment="1">
      <alignment vertical="center" wrapText="1"/>
    </xf>
    <xf numFmtId="165" fontId="11" fillId="0" borderId="15" xfId="0" applyNumberFormat="1" applyFont="1" applyBorder="1" applyAlignment="1">
      <alignment horizontal="right" vertical="center"/>
    </xf>
    <xf numFmtId="165" fontId="11" fillId="0" borderId="19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65" fontId="11" fillId="0" borderId="15" xfId="0" applyNumberFormat="1" applyFont="1" applyBorder="1" applyAlignment="1">
      <alignment vertical="center"/>
    </xf>
    <xf numFmtId="165" fontId="11" fillId="0" borderId="19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165" fontId="16" fillId="0" borderId="1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65" fontId="11" fillId="0" borderId="20" xfId="0" applyNumberFormat="1" applyFont="1" applyBorder="1" applyAlignment="1">
      <alignment horizontal="right" vertical="center"/>
    </xf>
    <xf numFmtId="165" fontId="11" fillId="0" borderId="21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165" fontId="11" fillId="0" borderId="22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horizontal="right" vertical="center"/>
    </xf>
    <xf numFmtId="165" fontId="16" fillId="0" borderId="15" xfId="0" applyNumberFormat="1" applyFont="1" applyBorder="1" applyAlignment="1">
      <alignment vertical="center"/>
    </xf>
    <xf numFmtId="165" fontId="16" fillId="0" borderId="1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65" fontId="11" fillId="0" borderId="22" xfId="0" applyNumberFormat="1" applyFont="1" applyBorder="1" applyAlignment="1">
      <alignment horizontal="right" vertical="center"/>
    </xf>
    <xf numFmtId="165" fontId="15" fillId="0" borderId="23" xfId="0" applyNumberFormat="1" applyFont="1" applyBorder="1" applyAlignment="1">
      <alignment horizontal="right" vertical="center"/>
    </xf>
    <xf numFmtId="165" fontId="15" fillId="0" borderId="23" xfId="0" applyNumberFormat="1" applyFont="1" applyBorder="1" applyAlignment="1">
      <alignment vertical="center"/>
    </xf>
    <xf numFmtId="165" fontId="15" fillId="0" borderId="24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165" fontId="11" fillId="0" borderId="16" xfId="0" applyNumberFormat="1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165" fontId="6" fillId="0" borderId="20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165" fontId="15" fillId="0" borderId="15" xfId="0" applyNumberFormat="1" applyFont="1" applyBorder="1" applyAlignment="1">
      <alignment horizontal="right" vertical="center"/>
    </xf>
    <xf numFmtId="165" fontId="15" fillId="0" borderId="18" xfId="0" applyNumberFormat="1" applyFont="1" applyBorder="1" applyAlignment="1">
      <alignment horizontal="right" vertical="center"/>
    </xf>
    <xf numFmtId="165" fontId="11" fillId="0" borderId="27" xfId="0" applyNumberFormat="1" applyFont="1" applyBorder="1" applyAlignment="1">
      <alignment horizontal="right" vertical="center"/>
    </xf>
    <xf numFmtId="165" fontId="15" fillId="0" borderId="20" xfId="0" applyNumberFormat="1" applyFont="1" applyBorder="1" applyAlignment="1">
      <alignment horizontal="right" vertical="center"/>
    </xf>
    <xf numFmtId="165" fontId="15" fillId="0" borderId="21" xfId="0" applyNumberFormat="1" applyFont="1" applyBorder="1" applyAlignment="1">
      <alignment horizontal="right" vertical="center"/>
    </xf>
    <xf numFmtId="165" fontId="11" fillId="0" borderId="21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165" fontId="16" fillId="0" borderId="19" xfId="0" applyNumberFormat="1" applyFont="1" applyBorder="1" applyAlignment="1">
      <alignment horizontal="right" vertical="center"/>
    </xf>
    <xf numFmtId="165" fontId="17" fillId="0" borderId="15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5" fontId="6" fillId="0" borderId="6" xfId="0" applyNumberFormat="1" applyFont="1" applyBorder="1" applyAlignment="1">
      <alignment horizontal="right" vertical="center"/>
    </xf>
    <xf numFmtId="165" fontId="15" fillId="0" borderId="12" xfId="0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165" fontId="12" fillId="0" borderId="11" xfId="0" applyNumberFormat="1" applyFont="1" applyBorder="1" applyAlignment="1">
      <alignment horizontal="right" vertical="center"/>
    </xf>
    <xf numFmtId="165" fontId="12" fillId="0" borderId="11" xfId="0" applyNumberFormat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 wrapText="1"/>
    </xf>
    <xf numFmtId="165" fontId="13" fillId="0" borderId="31" xfId="0" applyNumberFormat="1" applyFont="1" applyBorder="1" applyAlignment="1">
      <alignment horizontal="right" vertical="center"/>
    </xf>
    <xf numFmtId="165" fontId="13" fillId="0" borderId="31" xfId="0" applyNumberFormat="1" applyFont="1" applyBorder="1" applyAlignment="1">
      <alignment vertical="center"/>
    </xf>
    <xf numFmtId="165" fontId="13" fillId="0" borderId="3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Alignment="1">
      <alignment/>
    </xf>
    <xf numFmtId="0" fontId="19" fillId="0" borderId="15" xfId="0" applyFont="1" applyBorder="1" applyAlignment="1">
      <alignment wrapText="1"/>
    </xf>
    <xf numFmtId="165" fontId="20" fillId="0" borderId="15" xfId="0" applyNumberFormat="1" applyFont="1" applyBorder="1" applyAlignment="1">
      <alignment/>
    </xf>
    <xf numFmtId="165" fontId="20" fillId="0" borderId="15" xfId="0" applyNumberFormat="1" applyFont="1" applyBorder="1" applyAlignment="1">
      <alignment horizontal="right" vertical="center"/>
    </xf>
    <xf numFmtId="165" fontId="20" fillId="0" borderId="15" xfId="0" applyNumberFormat="1" applyFont="1" applyBorder="1" applyAlignment="1">
      <alignment vertical="center"/>
    </xf>
    <xf numFmtId="165" fontId="20" fillId="0" borderId="19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165" fontId="20" fillId="0" borderId="35" xfId="0" applyNumberFormat="1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165" fontId="20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1"/>
  <sheetViews>
    <sheetView tabSelected="1" workbookViewId="0" topLeftCell="A67">
      <selection activeCell="A89" sqref="A89:A91"/>
    </sheetView>
  </sheetViews>
  <sheetFormatPr defaultColWidth="9.00390625" defaultRowHeight="12.75"/>
  <cols>
    <col min="1" max="1" width="7.25390625" style="7" customWidth="1"/>
    <col min="2" max="2" width="30.00390625" style="8" customWidth="1"/>
    <col min="3" max="3" width="10.125" style="9" customWidth="1"/>
    <col min="4" max="4" width="9.25390625" style="9" customWidth="1"/>
    <col min="5" max="5" width="9.375" style="9" customWidth="1"/>
    <col min="6" max="6" width="10.00390625" style="9" customWidth="1"/>
    <col min="7" max="7" width="7.75390625" style="9" customWidth="1"/>
    <col min="8" max="8" width="6.625" style="9" customWidth="1"/>
    <col min="9" max="9" width="6.00390625" style="9" customWidth="1"/>
    <col min="10" max="16384" width="9.125" style="9" customWidth="1"/>
  </cols>
  <sheetData>
    <row r="2" s="1" customFormat="1" ht="21">
      <c r="A2" s="1" t="s">
        <v>84</v>
      </c>
    </row>
    <row r="3" s="2" customFormat="1" ht="18.75">
      <c r="B3" s="3"/>
    </row>
    <row r="4" s="5" customFormat="1" ht="12" customHeight="1">
      <c r="A4" s="4"/>
    </row>
    <row r="5" s="6" customFormat="1" ht="19.5">
      <c r="A5" s="5" t="s">
        <v>38</v>
      </c>
    </row>
    <row r="6" s="6" customFormat="1" ht="15" customHeight="1">
      <c r="A6" s="5" t="s">
        <v>37</v>
      </c>
    </row>
    <row r="7" spans="5:6" ht="27" customHeight="1" thickBot="1">
      <c r="E7" s="10"/>
      <c r="F7" s="11" t="s">
        <v>41</v>
      </c>
    </row>
    <row r="8" spans="1:9" s="20" customFormat="1" ht="15.75">
      <c r="A8" s="12" t="s">
        <v>0</v>
      </c>
      <c r="B8" s="13" t="s">
        <v>1</v>
      </c>
      <c r="C8" s="14" t="s">
        <v>2</v>
      </c>
      <c r="D8" s="15" t="s">
        <v>79</v>
      </c>
      <c r="E8" s="16"/>
      <c r="F8" s="14" t="s">
        <v>2</v>
      </c>
      <c r="G8" s="17" t="s">
        <v>3</v>
      </c>
      <c r="H8" s="18" t="s">
        <v>16</v>
      </c>
      <c r="I8" s="19"/>
    </row>
    <row r="9" spans="1:17" s="27" customFormat="1" ht="27" customHeight="1">
      <c r="A9" s="21" t="s">
        <v>4</v>
      </c>
      <c r="B9" s="22"/>
      <c r="C9" s="22" t="s">
        <v>69</v>
      </c>
      <c r="D9" s="23" t="s">
        <v>5</v>
      </c>
      <c r="E9" s="23" t="s">
        <v>6</v>
      </c>
      <c r="F9" s="22" t="s">
        <v>80</v>
      </c>
      <c r="G9" s="24" t="s">
        <v>7</v>
      </c>
      <c r="H9" s="23" t="s">
        <v>8</v>
      </c>
      <c r="I9" s="25" t="s">
        <v>9</v>
      </c>
      <c r="J9" s="26"/>
      <c r="K9" s="26"/>
      <c r="L9" s="26"/>
      <c r="M9" s="26"/>
      <c r="N9" s="26"/>
      <c r="O9" s="26"/>
      <c r="P9" s="26"/>
      <c r="Q9" s="26"/>
    </row>
    <row r="10" spans="1:9" s="32" customFormat="1" ht="11.25" customHeight="1">
      <c r="A10" s="28">
        <v>1</v>
      </c>
      <c r="B10" s="2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1">
        <v>9</v>
      </c>
    </row>
    <row r="11" spans="1:9" s="38" customFormat="1" ht="22.5" customHeight="1">
      <c r="A11" s="33">
        <v>500</v>
      </c>
      <c r="B11" s="34" t="s">
        <v>61</v>
      </c>
      <c r="C11" s="35">
        <f>SUM(C12)</f>
        <v>0</v>
      </c>
      <c r="D11" s="35">
        <f>SUM(D12)</f>
        <v>20</v>
      </c>
      <c r="E11" s="35">
        <f>SUM(E12)</f>
        <v>8.5</v>
      </c>
      <c r="F11" s="35">
        <f>SUM(F12)</f>
        <v>8.1</v>
      </c>
      <c r="G11" s="36" t="s">
        <v>18</v>
      </c>
      <c r="H11" s="36">
        <f>F11/D11*100</f>
        <v>40.5</v>
      </c>
      <c r="I11" s="37">
        <f aca="true" t="shared" si="0" ref="I11:I23">F11/E11*100</f>
        <v>95.29411764705881</v>
      </c>
    </row>
    <row r="12" spans="1:9" s="7" customFormat="1" ht="18" customHeight="1">
      <c r="A12" s="39">
        <v>50095</v>
      </c>
      <c r="B12" s="40" t="s">
        <v>12</v>
      </c>
      <c r="C12" s="41">
        <v>0</v>
      </c>
      <c r="D12" s="41">
        <v>20</v>
      </c>
      <c r="E12" s="41">
        <v>8.5</v>
      </c>
      <c r="F12" s="41">
        <v>8.1</v>
      </c>
      <c r="G12" s="42" t="s">
        <v>18</v>
      </c>
      <c r="H12" s="42">
        <f>F12/D12*100</f>
        <v>40.5</v>
      </c>
      <c r="I12" s="43">
        <f>F12/E12*100</f>
        <v>95.29411764705881</v>
      </c>
    </row>
    <row r="13" spans="1:9" s="47" customFormat="1" ht="21" customHeight="1">
      <c r="A13" s="33">
        <v>600</v>
      </c>
      <c r="B13" s="34" t="s">
        <v>17</v>
      </c>
      <c r="C13" s="44">
        <f>SUM(C14:C20)-C16</f>
        <v>27122.000000000004</v>
      </c>
      <c r="D13" s="44">
        <f>SUM(D14:D20)-D16</f>
        <v>46020</v>
      </c>
      <c r="E13" s="44">
        <f>SUM(E14:E20)-E16</f>
        <v>35981.9</v>
      </c>
      <c r="F13" s="44">
        <f>SUM(F14:F20)-F16</f>
        <v>31791.199999999997</v>
      </c>
      <c r="G13" s="44">
        <f aca="true" t="shared" si="1" ref="G13:G28">F13/C13*100</f>
        <v>117.21554457635865</v>
      </c>
      <c r="H13" s="45">
        <f aca="true" t="shared" si="2" ref="H13:H28">F13/D13*100</f>
        <v>69.08126901347241</v>
      </c>
      <c r="I13" s="46">
        <f t="shared" si="0"/>
        <v>88.3533109702378</v>
      </c>
    </row>
    <row r="14" spans="1:9" s="51" customFormat="1" ht="19.5" customHeight="1">
      <c r="A14" s="39">
        <v>60002</v>
      </c>
      <c r="B14" s="48" t="s">
        <v>70</v>
      </c>
      <c r="C14" s="49">
        <v>1502</v>
      </c>
      <c r="D14" s="49">
        <v>0</v>
      </c>
      <c r="E14" s="49">
        <v>0</v>
      </c>
      <c r="F14" s="49">
        <v>0</v>
      </c>
      <c r="G14" s="49">
        <f t="shared" si="1"/>
        <v>0</v>
      </c>
      <c r="H14" s="49" t="s">
        <v>18</v>
      </c>
      <c r="I14" s="50" t="s">
        <v>18</v>
      </c>
    </row>
    <row r="15" spans="1:9" s="51" customFormat="1" ht="25.5">
      <c r="A15" s="39">
        <v>60015</v>
      </c>
      <c r="B15" s="48" t="s">
        <v>10</v>
      </c>
      <c r="C15" s="49">
        <v>9114.5</v>
      </c>
      <c r="D15" s="49">
        <v>28160</v>
      </c>
      <c r="E15" s="49">
        <v>22124</v>
      </c>
      <c r="F15" s="49">
        <v>19822.2</v>
      </c>
      <c r="G15" s="49">
        <f t="shared" si="1"/>
        <v>217.4798398156783</v>
      </c>
      <c r="H15" s="52">
        <f t="shared" si="2"/>
        <v>70.39133522727273</v>
      </c>
      <c r="I15" s="53">
        <f t="shared" si="0"/>
        <v>89.5959139396131</v>
      </c>
    </row>
    <row r="16" spans="1:9" s="51" customFormat="1" ht="12.75">
      <c r="A16" s="54"/>
      <c r="B16" s="55" t="s">
        <v>78</v>
      </c>
      <c r="C16" s="56">
        <v>949.1</v>
      </c>
      <c r="D16" s="56">
        <v>0</v>
      </c>
      <c r="E16" s="56">
        <v>0</v>
      </c>
      <c r="F16" s="56">
        <v>0</v>
      </c>
      <c r="G16" s="49">
        <f t="shared" si="1"/>
        <v>0</v>
      </c>
      <c r="H16" s="56" t="s">
        <v>18</v>
      </c>
      <c r="I16" s="50" t="s">
        <v>18</v>
      </c>
    </row>
    <row r="17" spans="1:9" s="51" customFormat="1" ht="19.5" customHeight="1">
      <c r="A17" s="39">
        <v>60016</v>
      </c>
      <c r="B17" s="48" t="s">
        <v>11</v>
      </c>
      <c r="C17" s="49">
        <v>15253.6</v>
      </c>
      <c r="D17" s="49">
        <v>15600</v>
      </c>
      <c r="E17" s="49">
        <v>12057.9</v>
      </c>
      <c r="F17" s="49">
        <v>10918.4</v>
      </c>
      <c r="G17" s="49">
        <f t="shared" si="1"/>
        <v>71.5791681963602</v>
      </c>
      <c r="H17" s="52">
        <f t="shared" si="2"/>
        <v>69.9897435897436</v>
      </c>
      <c r="I17" s="53">
        <f t="shared" si="0"/>
        <v>90.5497640551008</v>
      </c>
    </row>
    <row r="18" spans="1:9" s="51" customFormat="1" ht="19.5" customHeight="1">
      <c r="A18" s="39">
        <v>60017</v>
      </c>
      <c r="B18" s="48" t="s">
        <v>45</v>
      </c>
      <c r="C18" s="49">
        <v>1092</v>
      </c>
      <c r="D18" s="49">
        <v>1260</v>
      </c>
      <c r="E18" s="49">
        <v>800</v>
      </c>
      <c r="F18" s="49">
        <v>586.6</v>
      </c>
      <c r="G18" s="49">
        <f t="shared" si="1"/>
        <v>53.717948717948715</v>
      </c>
      <c r="H18" s="52">
        <f t="shared" si="2"/>
        <v>46.55555555555556</v>
      </c>
      <c r="I18" s="53">
        <f t="shared" si="0"/>
        <v>73.325</v>
      </c>
    </row>
    <row r="19" spans="1:9" s="51" customFormat="1" ht="19.5" customHeight="1">
      <c r="A19" s="39">
        <v>60053</v>
      </c>
      <c r="B19" s="48" t="s">
        <v>55</v>
      </c>
      <c r="C19" s="49">
        <v>126</v>
      </c>
      <c r="D19" s="49">
        <v>1000</v>
      </c>
      <c r="E19" s="49">
        <v>1000</v>
      </c>
      <c r="F19" s="49">
        <v>464</v>
      </c>
      <c r="G19" s="49">
        <f t="shared" si="1"/>
        <v>368.25396825396825</v>
      </c>
      <c r="H19" s="52">
        <f t="shared" si="2"/>
        <v>46.400000000000006</v>
      </c>
      <c r="I19" s="53">
        <f t="shared" si="0"/>
        <v>46.400000000000006</v>
      </c>
    </row>
    <row r="20" spans="1:9" s="59" customFormat="1" ht="19.5" customHeight="1">
      <c r="A20" s="57">
        <v>60095</v>
      </c>
      <c r="B20" s="40" t="s">
        <v>12</v>
      </c>
      <c r="C20" s="58">
        <v>33.9</v>
      </c>
      <c r="D20" s="58">
        <v>0</v>
      </c>
      <c r="E20" s="58">
        <v>0</v>
      </c>
      <c r="F20" s="58">
        <v>0</v>
      </c>
      <c r="G20" s="49">
        <f t="shared" si="1"/>
        <v>0</v>
      </c>
      <c r="H20" s="49" t="s">
        <v>18</v>
      </c>
      <c r="I20" s="50" t="s">
        <v>18</v>
      </c>
    </row>
    <row r="21" spans="1:9" s="47" customFormat="1" ht="21" customHeight="1">
      <c r="A21" s="33">
        <v>700</v>
      </c>
      <c r="B21" s="34" t="s">
        <v>19</v>
      </c>
      <c r="C21" s="44">
        <f>SUM(C22:C23)</f>
        <v>7009.7</v>
      </c>
      <c r="D21" s="44">
        <f>SUM(D22:D23)</f>
        <v>4000</v>
      </c>
      <c r="E21" s="44">
        <f>SUM(E22:E23)</f>
        <v>6621.2</v>
      </c>
      <c r="F21" s="44">
        <f>SUM(F22:F23)</f>
        <v>6621.2</v>
      </c>
      <c r="G21" s="44">
        <f t="shared" si="1"/>
        <v>94.45768007190037</v>
      </c>
      <c r="H21" s="45">
        <f t="shared" si="2"/>
        <v>165.53</v>
      </c>
      <c r="I21" s="46">
        <f t="shared" si="0"/>
        <v>100</v>
      </c>
    </row>
    <row r="22" spans="1:9" s="51" customFormat="1" ht="30" customHeight="1">
      <c r="A22" s="39">
        <v>70001</v>
      </c>
      <c r="B22" s="48" t="s">
        <v>52</v>
      </c>
      <c r="C22" s="49">
        <v>902.4</v>
      </c>
      <c r="D22" s="49">
        <v>0</v>
      </c>
      <c r="E22" s="49">
        <v>100</v>
      </c>
      <c r="F22" s="49">
        <v>100</v>
      </c>
      <c r="G22" s="60">
        <f t="shared" si="1"/>
        <v>11.081560283687944</v>
      </c>
      <c r="H22" s="60" t="s">
        <v>18</v>
      </c>
      <c r="I22" s="61">
        <f t="shared" si="0"/>
        <v>100</v>
      </c>
    </row>
    <row r="23" spans="1:9" s="51" customFormat="1" ht="19.5" customHeight="1">
      <c r="A23" s="57">
        <v>70095</v>
      </c>
      <c r="B23" s="40" t="s">
        <v>12</v>
      </c>
      <c r="C23" s="58">
        <v>6107.3</v>
      </c>
      <c r="D23" s="58">
        <v>4000</v>
      </c>
      <c r="E23" s="58">
        <v>6521.2</v>
      </c>
      <c r="F23" s="58">
        <v>6521.2</v>
      </c>
      <c r="G23" s="58">
        <f t="shared" si="1"/>
        <v>106.77713555908501</v>
      </c>
      <c r="H23" s="62">
        <f t="shared" si="2"/>
        <v>163.02999999999997</v>
      </c>
      <c r="I23" s="63">
        <f t="shared" si="0"/>
        <v>100</v>
      </c>
    </row>
    <row r="24" spans="1:9" s="47" customFormat="1" ht="21" customHeight="1">
      <c r="A24" s="33">
        <v>710</v>
      </c>
      <c r="B24" s="34" t="s">
        <v>56</v>
      </c>
      <c r="C24" s="44">
        <f>C25</f>
        <v>278.7</v>
      </c>
      <c r="D24" s="44">
        <f>D25</f>
        <v>500</v>
      </c>
      <c r="E24" s="44">
        <f>E25</f>
        <v>360</v>
      </c>
      <c r="F24" s="44">
        <f>F25</f>
        <v>112.7</v>
      </c>
      <c r="G24" s="44">
        <f t="shared" si="1"/>
        <v>40.43774668101902</v>
      </c>
      <c r="H24" s="45">
        <f t="shared" si="2"/>
        <v>22.540000000000003</v>
      </c>
      <c r="I24" s="46">
        <f aca="true" t="shared" si="3" ref="I24:I33">F24/E24*100</f>
        <v>31.305555555555557</v>
      </c>
    </row>
    <row r="25" spans="1:9" s="51" customFormat="1" ht="19.5" customHeight="1">
      <c r="A25" s="39">
        <v>71035</v>
      </c>
      <c r="B25" s="48" t="s">
        <v>57</v>
      </c>
      <c r="C25" s="49">
        <v>278.7</v>
      </c>
      <c r="D25" s="49">
        <v>500</v>
      </c>
      <c r="E25" s="49">
        <v>360</v>
      </c>
      <c r="F25" s="49">
        <v>112.7</v>
      </c>
      <c r="G25" s="58">
        <f t="shared" si="1"/>
        <v>40.43774668101902</v>
      </c>
      <c r="H25" s="62">
        <f t="shared" si="2"/>
        <v>22.540000000000003</v>
      </c>
      <c r="I25" s="63">
        <f t="shared" si="3"/>
        <v>31.305555555555557</v>
      </c>
    </row>
    <row r="26" spans="1:9" s="47" customFormat="1" ht="21" customHeight="1">
      <c r="A26" s="33">
        <v>750</v>
      </c>
      <c r="B26" s="34" t="s">
        <v>20</v>
      </c>
      <c r="C26" s="44">
        <f>SUM(C27:C28)</f>
        <v>928.2</v>
      </c>
      <c r="D26" s="44">
        <f>SUM(D27:D28)</f>
        <v>835</v>
      </c>
      <c r="E26" s="44">
        <f>SUM(E27:E28)</f>
        <v>1580.3999999999999</v>
      </c>
      <c r="F26" s="44">
        <f>SUM(F27:F28)</f>
        <v>840.7</v>
      </c>
      <c r="G26" s="44">
        <f t="shared" si="1"/>
        <v>90.57315233785822</v>
      </c>
      <c r="H26" s="45">
        <f t="shared" si="2"/>
        <v>100.68263473053894</v>
      </c>
      <c r="I26" s="46">
        <f t="shared" si="3"/>
        <v>53.1953935712478</v>
      </c>
    </row>
    <row r="27" spans="1:9" s="51" customFormat="1" ht="19.5" customHeight="1">
      <c r="A27" s="39">
        <v>75020</v>
      </c>
      <c r="B27" s="48" t="s">
        <v>81</v>
      </c>
      <c r="C27" s="49">
        <v>0</v>
      </c>
      <c r="D27" s="49">
        <v>0</v>
      </c>
      <c r="E27" s="49">
        <v>176.6</v>
      </c>
      <c r="F27" s="49">
        <v>176.6</v>
      </c>
      <c r="G27" s="60" t="s">
        <v>18</v>
      </c>
      <c r="H27" s="60" t="s">
        <v>18</v>
      </c>
      <c r="I27" s="61">
        <f t="shared" si="3"/>
        <v>100</v>
      </c>
    </row>
    <row r="28" spans="1:9" s="51" customFormat="1" ht="19.5" customHeight="1">
      <c r="A28" s="57">
        <v>75023</v>
      </c>
      <c r="B28" s="40" t="s">
        <v>21</v>
      </c>
      <c r="C28" s="58">
        <v>928.2</v>
      </c>
      <c r="D28" s="58">
        <v>835</v>
      </c>
      <c r="E28" s="58">
        <f>1403.8</f>
        <v>1403.8</v>
      </c>
      <c r="F28" s="58">
        <v>664.1</v>
      </c>
      <c r="G28" s="58">
        <f t="shared" si="1"/>
        <v>71.54708037060978</v>
      </c>
      <c r="H28" s="62">
        <f t="shared" si="2"/>
        <v>79.53293413173654</v>
      </c>
      <c r="I28" s="63">
        <f t="shared" si="3"/>
        <v>47.307308733437814</v>
      </c>
    </row>
    <row r="29" spans="1:9" s="47" customFormat="1" ht="31.5" customHeight="1">
      <c r="A29" s="33">
        <v>754</v>
      </c>
      <c r="B29" s="34" t="s">
        <v>22</v>
      </c>
      <c r="C29" s="44">
        <f>SUM(C30:C31)+C33</f>
        <v>1142.2</v>
      </c>
      <c r="D29" s="44">
        <f>SUM(D30:D31)+D33</f>
        <v>150</v>
      </c>
      <c r="E29" s="44">
        <f>SUM(E30:E31)+E33</f>
        <v>161</v>
      </c>
      <c r="F29" s="44">
        <f>SUM(F30:F31)+F33</f>
        <v>121.9</v>
      </c>
      <c r="G29" s="44">
        <f>F29/C29*100</f>
        <v>10.672386622307826</v>
      </c>
      <c r="H29" s="45">
        <f aca="true" t="shared" si="4" ref="H29:H35">F29/D29*100</f>
        <v>81.26666666666668</v>
      </c>
      <c r="I29" s="64">
        <f t="shared" si="3"/>
        <v>75.71428571428572</v>
      </c>
    </row>
    <row r="30" spans="1:9" s="51" customFormat="1" ht="16.5" customHeight="1" hidden="1">
      <c r="A30" s="39">
        <v>75405</v>
      </c>
      <c r="B30" s="48" t="s">
        <v>65</v>
      </c>
      <c r="C30" s="49">
        <v>0</v>
      </c>
      <c r="D30" s="49">
        <v>0</v>
      </c>
      <c r="E30" s="49">
        <v>0</v>
      </c>
      <c r="F30" s="49">
        <v>0</v>
      </c>
      <c r="G30" s="49" t="s">
        <v>18</v>
      </c>
      <c r="H30" s="52" t="e">
        <f t="shared" si="4"/>
        <v>#DIV/0!</v>
      </c>
      <c r="I30" s="50" t="s">
        <v>18</v>
      </c>
    </row>
    <row r="31" spans="1:9" s="51" customFormat="1" ht="25.5">
      <c r="A31" s="39">
        <v>75411</v>
      </c>
      <c r="B31" s="48" t="s">
        <v>46</v>
      </c>
      <c r="C31" s="49">
        <v>1142.2</v>
      </c>
      <c r="D31" s="49">
        <v>50</v>
      </c>
      <c r="E31" s="49">
        <v>61</v>
      </c>
      <c r="F31" s="49">
        <v>61</v>
      </c>
      <c r="G31" s="49">
        <f>F31/C31*100</f>
        <v>5.34057082822623</v>
      </c>
      <c r="H31" s="52">
        <f t="shared" si="4"/>
        <v>122</v>
      </c>
      <c r="I31" s="53">
        <f t="shared" si="3"/>
        <v>100</v>
      </c>
    </row>
    <row r="32" spans="1:9" s="67" customFormat="1" ht="12">
      <c r="A32" s="54"/>
      <c r="B32" s="55" t="s">
        <v>30</v>
      </c>
      <c r="C32" s="56">
        <v>742.2</v>
      </c>
      <c r="D32" s="56">
        <v>50</v>
      </c>
      <c r="E32" s="56">
        <v>61</v>
      </c>
      <c r="F32" s="56">
        <v>61</v>
      </c>
      <c r="G32" s="56">
        <f>F32/C32*100</f>
        <v>8.21880894637564</v>
      </c>
      <c r="H32" s="65">
        <f t="shared" si="4"/>
        <v>122</v>
      </c>
      <c r="I32" s="66">
        <f t="shared" si="3"/>
        <v>100</v>
      </c>
    </row>
    <row r="33" spans="1:9" s="51" customFormat="1" ht="16.5" customHeight="1">
      <c r="A33" s="39">
        <v>75495</v>
      </c>
      <c r="B33" s="48" t="s">
        <v>12</v>
      </c>
      <c r="C33" s="49">
        <v>0</v>
      </c>
      <c r="D33" s="49">
        <v>100</v>
      </c>
      <c r="E33" s="49">
        <v>100</v>
      </c>
      <c r="F33" s="49">
        <v>60.9</v>
      </c>
      <c r="G33" s="58" t="s">
        <v>18</v>
      </c>
      <c r="H33" s="62">
        <f t="shared" si="4"/>
        <v>60.9</v>
      </c>
      <c r="I33" s="63">
        <f t="shared" si="3"/>
        <v>60.9</v>
      </c>
    </row>
    <row r="34" spans="1:9" s="47" customFormat="1" ht="21" customHeight="1">
      <c r="A34" s="33">
        <v>758</v>
      </c>
      <c r="B34" s="34" t="s">
        <v>71</v>
      </c>
      <c r="C34" s="44">
        <f>SUM(C35)</f>
        <v>0</v>
      </c>
      <c r="D34" s="44">
        <f>SUM(D35)</f>
        <v>150</v>
      </c>
      <c r="E34" s="44">
        <f>SUM(E35)</f>
        <v>114.8</v>
      </c>
      <c r="F34" s="44">
        <f>SUM(F35)</f>
        <v>0</v>
      </c>
      <c r="G34" s="69" t="s">
        <v>18</v>
      </c>
      <c r="H34" s="70">
        <f t="shared" si="4"/>
        <v>0</v>
      </c>
      <c r="I34" s="71">
        <f>F34/E34*100</f>
        <v>0</v>
      </c>
    </row>
    <row r="35" spans="1:9" s="51" customFormat="1" ht="19.5" customHeight="1">
      <c r="A35" s="72">
        <v>75818</v>
      </c>
      <c r="B35" s="73" t="s">
        <v>72</v>
      </c>
      <c r="C35" s="42">
        <v>0</v>
      </c>
      <c r="D35" s="42">
        <v>150</v>
      </c>
      <c r="E35" s="42">
        <v>114.8</v>
      </c>
      <c r="F35" s="42">
        <v>0</v>
      </c>
      <c r="G35" s="42" t="s">
        <v>18</v>
      </c>
      <c r="H35" s="74">
        <f t="shared" si="4"/>
        <v>0</v>
      </c>
      <c r="I35" s="43">
        <f>F35/E35*100</f>
        <v>0</v>
      </c>
    </row>
    <row r="36" spans="1:9" s="47" customFormat="1" ht="21" customHeight="1">
      <c r="A36" s="75">
        <v>801</v>
      </c>
      <c r="B36" s="76" t="s">
        <v>23</v>
      </c>
      <c r="C36" s="69">
        <f>SUM(C37:C45)</f>
        <v>5788.8</v>
      </c>
      <c r="D36" s="69">
        <f>SUM(D37:D45)</f>
        <v>13550.7</v>
      </c>
      <c r="E36" s="69">
        <f>SUM(E37:E45)</f>
        <v>14522.5</v>
      </c>
      <c r="F36" s="69">
        <f>SUM(F37:F45)</f>
        <v>11227.1</v>
      </c>
      <c r="G36" s="69">
        <f>F36/C36*100</f>
        <v>193.9452045328911</v>
      </c>
      <c r="H36" s="70">
        <f aca="true" t="shared" si="5" ref="H36:H45">F36/D36*100</f>
        <v>82.85254636291852</v>
      </c>
      <c r="I36" s="71">
        <f aca="true" t="shared" si="6" ref="I36:I59">F36/E36*100</f>
        <v>77.30831468411087</v>
      </c>
    </row>
    <row r="37" spans="1:9" s="51" customFormat="1" ht="19.5" customHeight="1">
      <c r="A37" s="39">
        <v>80101</v>
      </c>
      <c r="B37" s="48" t="s">
        <v>13</v>
      </c>
      <c r="C37" s="49">
        <v>1418.2</v>
      </c>
      <c r="D37" s="49">
        <v>3718.6</v>
      </c>
      <c r="E37" s="49">
        <v>4271.2</v>
      </c>
      <c r="F37" s="49">
        <v>3408.7</v>
      </c>
      <c r="G37" s="49">
        <f>F37/C37*100</f>
        <v>240.35396982089972</v>
      </c>
      <c r="H37" s="77">
        <f t="shared" si="5"/>
        <v>91.6662184693164</v>
      </c>
      <c r="I37" s="53">
        <f t="shared" si="6"/>
        <v>79.80661172504215</v>
      </c>
    </row>
    <row r="38" spans="1:9" s="51" customFormat="1" ht="16.5" customHeight="1" hidden="1">
      <c r="A38" s="39">
        <v>80102</v>
      </c>
      <c r="B38" s="48" t="s">
        <v>47</v>
      </c>
      <c r="C38" s="49">
        <v>0</v>
      </c>
      <c r="D38" s="49">
        <v>0</v>
      </c>
      <c r="E38" s="49">
        <v>0</v>
      </c>
      <c r="F38" s="49">
        <v>0</v>
      </c>
      <c r="G38" s="49" t="s">
        <v>18</v>
      </c>
      <c r="H38" s="78" t="s">
        <v>18</v>
      </c>
      <c r="I38" s="50" t="s">
        <v>18</v>
      </c>
    </row>
    <row r="39" spans="1:9" s="51" customFormat="1" ht="19.5" customHeight="1">
      <c r="A39" s="39">
        <v>80104</v>
      </c>
      <c r="B39" s="48" t="s">
        <v>75</v>
      </c>
      <c r="C39" s="49">
        <v>860</v>
      </c>
      <c r="D39" s="49">
        <v>1610</v>
      </c>
      <c r="E39" s="49">
        <v>360</v>
      </c>
      <c r="F39" s="49">
        <v>360</v>
      </c>
      <c r="G39" s="49">
        <f>F39/C39*100</f>
        <v>41.86046511627907</v>
      </c>
      <c r="H39" s="79">
        <f t="shared" si="5"/>
        <v>22.36024844720497</v>
      </c>
      <c r="I39" s="53">
        <f t="shared" si="6"/>
        <v>100</v>
      </c>
    </row>
    <row r="40" spans="1:9" s="51" customFormat="1" ht="18.75" customHeight="1">
      <c r="A40" s="39">
        <v>80110</v>
      </c>
      <c r="B40" s="48" t="s">
        <v>48</v>
      </c>
      <c r="C40" s="49">
        <v>128.9</v>
      </c>
      <c r="D40" s="49">
        <v>570.9</v>
      </c>
      <c r="E40" s="49">
        <v>688.2</v>
      </c>
      <c r="F40" s="49">
        <v>688.2</v>
      </c>
      <c r="G40" s="49">
        <f>F40/C40*100</f>
        <v>533.9022498060511</v>
      </c>
      <c r="H40" s="79">
        <f t="shared" si="5"/>
        <v>120.54650551760379</v>
      </c>
      <c r="I40" s="53">
        <f t="shared" si="6"/>
        <v>100</v>
      </c>
    </row>
    <row r="41" spans="1:9" s="51" customFormat="1" ht="38.25">
      <c r="A41" s="39">
        <v>80114</v>
      </c>
      <c r="B41" s="48" t="s">
        <v>73</v>
      </c>
      <c r="C41" s="49">
        <v>419.6</v>
      </c>
      <c r="D41" s="49">
        <v>200</v>
      </c>
      <c r="E41" s="49">
        <v>385</v>
      </c>
      <c r="F41" s="49">
        <v>385</v>
      </c>
      <c r="G41" s="49">
        <f>F41/C41*100</f>
        <v>91.75405147759771</v>
      </c>
      <c r="H41" s="79">
        <f t="shared" si="5"/>
        <v>192.5</v>
      </c>
      <c r="I41" s="53">
        <f t="shared" si="6"/>
        <v>100</v>
      </c>
    </row>
    <row r="42" spans="1:9" s="59" customFormat="1" ht="16.5" customHeight="1">
      <c r="A42" s="39">
        <v>80120</v>
      </c>
      <c r="B42" s="48" t="s">
        <v>39</v>
      </c>
      <c r="C42" s="49">
        <v>167.4</v>
      </c>
      <c r="D42" s="49">
        <v>2625.8</v>
      </c>
      <c r="E42" s="49">
        <v>1697.3</v>
      </c>
      <c r="F42" s="49">
        <v>1696.8</v>
      </c>
      <c r="G42" s="49">
        <f aca="true" t="shared" si="7" ref="G42:G47">F42/C42*100</f>
        <v>1013.6200716845877</v>
      </c>
      <c r="H42" s="79">
        <f t="shared" si="5"/>
        <v>64.6203061923985</v>
      </c>
      <c r="I42" s="53">
        <f t="shared" si="6"/>
        <v>99.9705414481824</v>
      </c>
    </row>
    <row r="43" spans="1:9" s="59" customFormat="1" ht="16.5" customHeight="1">
      <c r="A43" s="39">
        <v>80130</v>
      </c>
      <c r="B43" s="48" t="s">
        <v>49</v>
      </c>
      <c r="C43" s="49">
        <v>135.6</v>
      </c>
      <c r="D43" s="49">
        <v>123.5</v>
      </c>
      <c r="E43" s="49">
        <v>169.2</v>
      </c>
      <c r="F43" s="49">
        <f>169.2-0.1</f>
        <v>169.1</v>
      </c>
      <c r="G43" s="49">
        <f t="shared" si="7"/>
        <v>124.70501474926255</v>
      </c>
      <c r="H43" s="79">
        <f t="shared" si="5"/>
        <v>136.92307692307693</v>
      </c>
      <c r="I43" s="53">
        <f t="shared" si="6"/>
        <v>99.94089834515367</v>
      </c>
    </row>
    <row r="44" spans="1:9" s="59" customFormat="1" ht="38.25">
      <c r="A44" s="57">
        <v>80140</v>
      </c>
      <c r="B44" s="40" t="s">
        <v>58</v>
      </c>
      <c r="C44" s="58">
        <v>134.3</v>
      </c>
      <c r="D44" s="58">
        <v>41.6</v>
      </c>
      <c r="E44" s="58">
        <v>32</v>
      </c>
      <c r="F44" s="58">
        <v>32</v>
      </c>
      <c r="G44" s="58">
        <f t="shared" si="7"/>
        <v>23.82725241995532</v>
      </c>
      <c r="H44" s="80">
        <f t="shared" si="5"/>
        <v>76.92307692307692</v>
      </c>
      <c r="I44" s="63">
        <f t="shared" si="6"/>
        <v>100</v>
      </c>
    </row>
    <row r="45" spans="1:9" s="59" customFormat="1" ht="19.5" customHeight="1">
      <c r="A45" s="57">
        <v>80195</v>
      </c>
      <c r="B45" s="40" t="s">
        <v>12</v>
      </c>
      <c r="C45" s="58">
        <v>2524.8</v>
      </c>
      <c r="D45" s="58">
        <v>4660.3</v>
      </c>
      <c r="E45" s="58">
        <v>6919.6</v>
      </c>
      <c r="F45" s="58">
        <v>4487.3</v>
      </c>
      <c r="G45" s="58">
        <f t="shared" si="7"/>
        <v>177.7289290240811</v>
      </c>
      <c r="H45" s="80">
        <f t="shared" si="5"/>
        <v>96.28779263137565</v>
      </c>
      <c r="I45" s="63">
        <f t="shared" si="6"/>
        <v>64.84912422683392</v>
      </c>
    </row>
    <row r="46" spans="1:9" s="47" customFormat="1" ht="21" customHeight="1">
      <c r="A46" s="33">
        <v>851</v>
      </c>
      <c r="B46" s="81" t="s">
        <v>24</v>
      </c>
      <c r="C46" s="44">
        <f>SUM(C47:C49)</f>
        <v>569.1</v>
      </c>
      <c r="D46" s="44">
        <f>SUM(D47:D49)</f>
        <v>100</v>
      </c>
      <c r="E46" s="44">
        <f>SUM(E47:E49)</f>
        <v>162.3</v>
      </c>
      <c r="F46" s="44">
        <f>SUM(F47:F49)</f>
        <v>162.3</v>
      </c>
      <c r="G46" s="82">
        <f t="shared" si="7"/>
        <v>28.518713758566154</v>
      </c>
      <c r="H46" s="44">
        <f>F46/D46*100</f>
        <v>162.3</v>
      </c>
      <c r="I46" s="83">
        <f t="shared" si="6"/>
        <v>100</v>
      </c>
    </row>
    <row r="47" spans="1:9" s="59" customFormat="1" ht="15.75" customHeight="1" hidden="1">
      <c r="A47" s="39">
        <v>85132</v>
      </c>
      <c r="B47" s="48" t="s">
        <v>82</v>
      </c>
      <c r="C47" s="49">
        <v>0</v>
      </c>
      <c r="D47" s="49">
        <v>0</v>
      </c>
      <c r="E47" s="49">
        <v>0</v>
      </c>
      <c r="F47" s="84">
        <v>0</v>
      </c>
      <c r="G47" s="82" t="e">
        <f t="shared" si="7"/>
        <v>#DIV/0!</v>
      </c>
      <c r="H47" s="85" t="e">
        <f>F47/D47*100</f>
        <v>#DIV/0!</v>
      </c>
      <c r="I47" s="86" t="e">
        <f t="shared" si="6"/>
        <v>#DIV/0!</v>
      </c>
    </row>
    <row r="48" spans="1:9" s="51" customFormat="1" ht="19.5" customHeight="1">
      <c r="A48" s="39">
        <v>85154</v>
      </c>
      <c r="B48" s="48" t="s">
        <v>50</v>
      </c>
      <c r="C48" s="49">
        <v>34.2</v>
      </c>
      <c r="D48" s="49">
        <v>100</v>
      </c>
      <c r="E48" s="49">
        <v>126.3</v>
      </c>
      <c r="F48" s="60">
        <v>126.3</v>
      </c>
      <c r="G48" s="60">
        <f>F48/C48*100</f>
        <v>369.29824561403507</v>
      </c>
      <c r="H48" s="60">
        <f>F48/D48*100</f>
        <v>126.29999999999998</v>
      </c>
      <c r="I48" s="87">
        <f t="shared" si="6"/>
        <v>100</v>
      </c>
    </row>
    <row r="49" spans="1:9" s="51" customFormat="1" ht="19.5" customHeight="1">
      <c r="A49" s="39">
        <v>85195</v>
      </c>
      <c r="B49" s="48" t="s">
        <v>12</v>
      </c>
      <c r="C49" s="58">
        <v>534.9</v>
      </c>
      <c r="D49" s="49">
        <v>0</v>
      </c>
      <c r="E49" s="49">
        <v>36</v>
      </c>
      <c r="F49" s="58">
        <v>36</v>
      </c>
      <c r="G49" s="58">
        <f>F49/C49*100</f>
        <v>6.730229949523276</v>
      </c>
      <c r="H49" s="58" t="s">
        <v>18</v>
      </c>
      <c r="I49" s="68">
        <f t="shared" si="6"/>
        <v>100</v>
      </c>
    </row>
    <row r="50" spans="1:9" s="47" customFormat="1" ht="21" customHeight="1">
      <c r="A50" s="33">
        <v>852</v>
      </c>
      <c r="B50" s="81" t="s">
        <v>42</v>
      </c>
      <c r="C50" s="44">
        <f>SUM(C57:C57)+SUM(C51)+C53+C55</f>
        <v>573.3</v>
      </c>
      <c r="D50" s="44">
        <f>SUM(D57:D57)+SUM(D51)+D53+D55</f>
        <v>400</v>
      </c>
      <c r="E50" s="44">
        <f>SUM(E57:E57)+SUM(E51)+E53+E55</f>
        <v>394.5</v>
      </c>
      <c r="F50" s="44">
        <f>SUM(F57:F57)+SUM(F51)+F53+F55</f>
        <v>375.3</v>
      </c>
      <c r="G50" s="44">
        <f>F50/C50*100</f>
        <v>65.46310832025118</v>
      </c>
      <c r="H50" s="44">
        <f>F50/D50*100</f>
        <v>93.825</v>
      </c>
      <c r="I50" s="83">
        <f t="shared" si="6"/>
        <v>95.13307984790875</v>
      </c>
    </row>
    <row r="51" spans="1:9" s="51" customFormat="1" ht="13.5" customHeight="1" hidden="1">
      <c r="A51" s="39">
        <v>85203</v>
      </c>
      <c r="B51" s="88" t="s">
        <v>62</v>
      </c>
      <c r="C51" s="49">
        <v>0</v>
      </c>
      <c r="D51" s="49"/>
      <c r="E51" s="49"/>
      <c r="F51" s="49"/>
      <c r="G51" s="78" t="e">
        <f>F51/C51*100</f>
        <v>#DIV/0!</v>
      </c>
      <c r="H51" s="49" t="s">
        <v>18</v>
      </c>
      <c r="I51" s="50" t="s">
        <v>18</v>
      </c>
    </row>
    <row r="52" spans="1:9" s="67" customFormat="1" ht="12.75" customHeight="1" hidden="1">
      <c r="A52" s="54"/>
      <c r="B52" s="89" t="s">
        <v>68</v>
      </c>
      <c r="C52" s="56">
        <v>0</v>
      </c>
      <c r="D52" s="56"/>
      <c r="E52" s="56"/>
      <c r="F52" s="56"/>
      <c r="G52" s="78" t="e">
        <f>F52/C52*100</f>
        <v>#DIV/0!</v>
      </c>
      <c r="H52" s="56" t="s">
        <v>18</v>
      </c>
      <c r="I52" s="90" t="s">
        <v>18</v>
      </c>
    </row>
    <row r="53" spans="1:9" s="51" customFormat="1" ht="51">
      <c r="A53" s="39">
        <v>85212</v>
      </c>
      <c r="B53" s="88" t="s">
        <v>74</v>
      </c>
      <c r="C53" s="49">
        <v>364</v>
      </c>
      <c r="D53" s="49">
        <v>0</v>
      </c>
      <c r="E53" s="49">
        <v>0</v>
      </c>
      <c r="F53" s="49">
        <v>0</v>
      </c>
      <c r="G53" s="78">
        <f aca="true" t="shared" si="8" ref="G53:G60">F53/C53*100</f>
        <v>0</v>
      </c>
      <c r="H53" s="49" t="s">
        <v>18</v>
      </c>
      <c r="I53" s="50" t="s">
        <v>18</v>
      </c>
    </row>
    <row r="54" spans="1:9" s="67" customFormat="1" ht="12.75">
      <c r="A54" s="54"/>
      <c r="B54" s="89" t="s">
        <v>68</v>
      </c>
      <c r="C54" s="56">
        <v>364</v>
      </c>
      <c r="D54" s="56">
        <v>0</v>
      </c>
      <c r="E54" s="56">
        <v>0</v>
      </c>
      <c r="F54" s="56">
        <v>0</v>
      </c>
      <c r="G54" s="78">
        <f t="shared" si="8"/>
        <v>0</v>
      </c>
      <c r="H54" s="56" t="s">
        <v>18</v>
      </c>
      <c r="I54" s="50" t="s">
        <v>18</v>
      </c>
    </row>
    <row r="55" spans="1:9" s="92" customFormat="1" ht="19.5" customHeight="1">
      <c r="A55" s="39">
        <v>85219</v>
      </c>
      <c r="B55" s="88" t="s">
        <v>59</v>
      </c>
      <c r="C55" s="91">
        <v>209.3</v>
      </c>
      <c r="D55" s="91">
        <v>400</v>
      </c>
      <c r="E55" s="91">
        <v>394.5</v>
      </c>
      <c r="F55" s="91">
        <v>375.3</v>
      </c>
      <c r="G55" s="78">
        <f t="shared" si="8"/>
        <v>179.3119923554706</v>
      </c>
      <c r="H55" s="49">
        <f>F55/D55*100</f>
        <v>93.825</v>
      </c>
      <c r="I55" s="50">
        <f t="shared" si="6"/>
        <v>95.13307984790875</v>
      </c>
    </row>
    <row r="56" spans="1:9" s="95" customFormat="1" ht="15" customHeight="1" hidden="1">
      <c r="A56" s="93"/>
      <c r="B56" s="94" t="s">
        <v>30</v>
      </c>
      <c r="C56" s="78"/>
      <c r="D56" s="78"/>
      <c r="E56" s="78"/>
      <c r="F56" s="78"/>
      <c r="G56" s="78" t="e">
        <f t="shared" si="8"/>
        <v>#DIV/0!</v>
      </c>
      <c r="H56" s="49" t="e">
        <f>F56/D56*100</f>
        <v>#DIV/0!</v>
      </c>
      <c r="I56" s="50" t="e">
        <f t="shared" si="6"/>
        <v>#DIV/0!</v>
      </c>
    </row>
    <row r="57" spans="1:9" s="59" customFormat="1" ht="18.75" customHeight="1" hidden="1">
      <c r="A57" s="57">
        <v>85295</v>
      </c>
      <c r="B57" s="40" t="s">
        <v>12</v>
      </c>
      <c r="C57" s="58">
        <v>0</v>
      </c>
      <c r="D57" s="58"/>
      <c r="E57" s="58"/>
      <c r="F57" s="58"/>
      <c r="G57" s="96" t="e">
        <f t="shared" si="8"/>
        <v>#DIV/0!</v>
      </c>
      <c r="H57" s="58" t="s">
        <v>18</v>
      </c>
      <c r="I57" s="68" t="s">
        <v>18</v>
      </c>
    </row>
    <row r="58" spans="1:9" s="59" customFormat="1" ht="31.5" customHeight="1">
      <c r="A58" s="33">
        <v>853</v>
      </c>
      <c r="B58" s="34" t="s">
        <v>67</v>
      </c>
      <c r="C58" s="44">
        <f>SUM(C59)</f>
        <v>322.3</v>
      </c>
      <c r="D58" s="44">
        <f>SUM(D59)</f>
        <v>166</v>
      </c>
      <c r="E58" s="44">
        <f>SUM(E59)</f>
        <v>166</v>
      </c>
      <c r="F58" s="44">
        <f>SUM(F59)</f>
        <v>159.6</v>
      </c>
      <c r="G58" s="44">
        <f t="shared" si="8"/>
        <v>49.51908160099286</v>
      </c>
      <c r="H58" s="44" t="s">
        <v>18</v>
      </c>
      <c r="I58" s="83">
        <f t="shared" si="6"/>
        <v>96.144578313253</v>
      </c>
    </row>
    <row r="59" spans="1:9" s="59" customFormat="1" ht="19.5" customHeight="1">
      <c r="A59" s="39">
        <v>85305</v>
      </c>
      <c r="B59" s="48" t="s">
        <v>66</v>
      </c>
      <c r="C59" s="49">
        <v>322.3</v>
      </c>
      <c r="D59" s="49">
        <v>166</v>
      </c>
      <c r="E59" s="49">
        <v>166</v>
      </c>
      <c r="F59" s="49">
        <v>159.6</v>
      </c>
      <c r="G59" s="96">
        <f t="shared" si="8"/>
        <v>49.51908160099286</v>
      </c>
      <c r="H59" s="49" t="s">
        <v>18</v>
      </c>
      <c r="I59" s="50">
        <f t="shared" si="6"/>
        <v>96.144578313253</v>
      </c>
    </row>
    <row r="60" spans="1:9" s="47" customFormat="1" ht="31.5" customHeight="1">
      <c r="A60" s="33">
        <v>854</v>
      </c>
      <c r="B60" s="81" t="s">
        <v>25</v>
      </c>
      <c r="C60" s="44">
        <f>SUM(C61:C66)</f>
        <v>246.8</v>
      </c>
      <c r="D60" s="44">
        <f>SUM(D61:D66)</f>
        <v>2988</v>
      </c>
      <c r="E60" s="44">
        <f>SUM(E61:E66)</f>
        <v>247.5</v>
      </c>
      <c r="F60" s="44">
        <f>SUM(F61:F66)</f>
        <v>246.5</v>
      </c>
      <c r="G60" s="44">
        <f t="shared" si="8"/>
        <v>99.87844408427875</v>
      </c>
      <c r="H60" s="97">
        <f aca="true" t="shared" si="9" ref="H60:H65">F60/D60*100</f>
        <v>8.249665327978581</v>
      </c>
      <c r="I60" s="83">
        <f>F60/E60*100</f>
        <v>99.5959595959596</v>
      </c>
    </row>
    <row r="61" spans="1:9" s="51" customFormat="1" ht="30" customHeight="1">
      <c r="A61" s="98">
        <v>85403</v>
      </c>
      <c r="B61" s="99" t="s">
        <v>51</v>
      </c>
      <c r="C61" s="60">
        <v>7</v>
      </c>
      <c r="D61" s="60">
        <v>0</v>
      </c>
      <c r="E61" s="60">
        <v>0</v>
      </c>
      <c r="F61" s="60">
        <v>0</v>
      </c>
      <c r="G61" s="49">
        <f aca="true" t="shared" si="10" ref="G61:G70">F61/C61*100</f>
        <v>0</v>
      </c>
      <c r="H61" s="60" t="s">
        <v>18</v>
      </c>
      <c r="I61" s="50" t="s">
        <v>18</v>
      </c>
    </row>
    <row r="62" spans="1:9" s="51" customFormat="1" ht="38.25" hidden="1">
      <c r="A62" s="39">
        <v>85406</v>
      </c>
      <c r="B62" s="88" t="s">
        <v>63</v>
      </c>
      <c r="C62" s="49">
        <v>0</v>
      </c>
      <c r="D62" s="49"/>
      <c r="E62" s="49"/>
      <c r="F62" s="49"/>
      <c r="G62" s="49" t="e">
        <f t="shared" si="10"/>
        <v>#DIV/0!</v>
      </c>
      <c r="H62" s="49" t="s">
        <v>18</v>
      </c>
      <c r="I62" s="50" t="s">
        <v>18</v>
      </c>
    </row>
    <row r="63" spans="1:9" s="51" customFormat="1" ht="19.5" customHeight="1">
      <c r="A63" s="39">
        <v>85407</v>
      </c>
      <c r="B63" s="88" t="s">
        <v>60</v>
      </c>
      <c r="C63" s="49">
        <v>0</v>
      </c>
      <c r="D63" s="49">
        <v>70</v>
      </c>
      <c r="E63" s="49">
        <v>70</v>
      </c>
      <c r="F63" s="49">
        <v>70</v>
      </c>
      <c r="G63" s="49" t="s">
        <v>18</v>
      </c>
      <c r="H63" s="52">
        <f t="shared" si="9"/>
        <v>100</v>
      </c>
      <c r="I63" s="50">
        <f>F63/E63*100</f>
        <v>100</v>
      </c>
    </row>
    <row r="64" spans="1:9" s="51" customFormat="1" ht="15.75" customHeight="1">
      <c r="A64" s="39">
        <v>85410</v>
      </c>
      <c r="B64" s="48" t="s">
        <v>26</v>
      </c>
      <c r="C64" s="49">
        <v>194.5</v>
      </c>
      <c r="D64" s="49">
        <v>2876.8</v>
      </c>
      <c r="E64" s="49">
        <v>136.3</v>
      </c>
      <c r="F64" s="49">
        <v>135.7</v>
      </c>
      <c r="G64" s="49">
        <f t="shared" si="10"/>
        <v>69.76863753213367</v>
      </c>
      <c r="H64" s="52">
        <f t="shared" si="9"/>
        <v>4.717046718576195</v>
      </c>
      <c r="I64" s="50">
        <f aca="true" t="shared" si="11" ref="I64:I70">F64/E64*100</f>
        <v>99.55979457079968</v>
      </c>
    </row>
    <row r="65" spans="1:9" s="51" customFormat="1" ht="15.75" customHeight="1">
      <c r="A65" s="39">
        <v>85417</v>
      </c>
      <c r="B65" s="48" t="s">
        <v>54</v>
      </c>
      <c r="C65" s="49">
        <v>45.3</v>
      </c>
      <c r="D65" s="49">
        <v>41.2</v>
      </c>
      <c r="E65" s="49">
        <v>41.2</v>
      </c>
      <c r="F65" s="49">
        <v>40.8</v>
      </c>
      <c r="G65" s="49">
        <f t="shared" si="10"/>
        <v>90.06622516556291</v>
      </c>
      <c r="H65" s="52">
        <f t="shared" si="9"/>
        <v>99.02912621359222</v>
      </c>
      <c r="I65" s="50">
        <f t="shared" si="11"/>
        <v>99.02912621359222</v>
      </c>
    </row>
    <row r="66" spans="1:9" s="59" customFormat="1" ht="14.25" customHeight="1" hidden="1">
      <c r="A66" s="39">
        <v>85495</v>
      </c>
      <c r="B66" s="48" t="s">
        <v>12</v>
      </c>
      <c r="C66" s="49">
        <v>0</v>
      </c>
      <c r="D66" s="49">
        <v>0</v>
      </c>
      <c r="E66" s="49">
        <v>0</v>
      </c>
      <c r="F66" s="49">
        <v>0</v>
      </c>
      <c r="G66" s="49" t="e">
        <f t="shared" si="10"/>
        <v>#DIV/0!</v>
      </c>
      <c r="H66" s="58" t="s">
        <v>18</v>
      </c>
      <c r="I66" s="50" t="s">
        <v>18</v>
      </c>
    </row>
    <row r="67" spans="1:9" s="47" customFormat="1" ht="31.5" customHeight="1">
      <c r="A67" s="33">
        <v>900</v>
      </c>
      <c r="B67" s="34" t="s">
        <v>27</v>
      </c>
      <c r="C67" s="44">
        <f>SUM(C68:C74)</f>
        <v>5658.1</v>
      </c>
      <c r="D67" s="44">
        <f>SUM(D68:D74)</f>
        <v>9630</v>
      </c>
      <c r="E67" s="44">
        <f>SUM(E68:E74)</f>
        <v>12923.5</v>
      </c>
      <c r="F67" s="44">
        <f>SUM(F68:F74)</f>
        <v>9878.8</v>
      </c>
      <c r="G67" s="44">
        <f t="shared" si="10"/>
        <v>174.59571234159876</v>
      </c>
      <c r="H67" s="45">
        <f>F67/D67*100</f>
        <v>102.58359293873312</v>
      </c>
      <c r="I67" s="46">
        <f t="shared" si="11"/>
        <v>76.44059271869075</v>
      </c>
    </row>
    <row r="68" spans="1:9" s="51" customFormat="1" ht="25.5">
      <c r="A68" s="39">
        <v>90001</v>
      </c>
      <c r="B68" s="48" t="s">
        <v>28</v>
      </c>
      <c r="C68" s="49">
        <v>2287.4</v>
      </c>
      <c r="D68" s="49">
        <v>6600</v>
      </c>
      <c r="E68" s="49">
        <v>8173.5</v>
      </c>
      <c r="F68" s="49">
        <f>7192.4+0.1</f>
        <v>7192.5</v>
      </c>
      <c r="G68" s="49">
        <f t="shared" si="10"/>
        <v>314.4399755180554</v>
      </c>
      <c r="H68" s="52">
        <f>F68/D68*100</f>
        <v>108.97727272727273</v>
      </c>
      <c r="I68" s="53">
        <f t="shared" si="11"/>
        <v>87.99779776105707</v>
      </c>
    </row>
    <row r="69" spans="1:9" s="51" customFormat="1" ht="19.5" customHeight="1">
      <c r="A69" s="39">
        <v>90002</v>
      </c>
      <c r="B69" s="48" t="s">
        <v>83</v>
      </c>
      <c r="C69" s="49">
        <v>0</v>
      </c>
      <c r="D69" s="49">
        <v>0</v>
      </c>
      <c r="E69" s="49">
        <v>500</v>
      </c>
      <c r="F69" s="49">
        <v>0</v>
      </c>
      <c r="G69" s="49" t="s">
        <v>18</v>
      </c>
      <c r="H69" s="49" t="s">
        <v>18</v>
      </c>
      <c r="I69" s="53">
        <f t="shared" si="11"/>
        <v>0</v>
      </c>
    </row>
    <row r="70" spans="1:9" s="51" customFormat="1" ht="25.5">
      <c r="A70" s="39">
        <v>90004</v>
      </c>
      <c r="B70" s="48" t="s">
        <v>64</v>
      </c>
      <c r="C70" s="49">
        <v>800</v>
      </c>
      <c r="D70" s="49">
        <v>200</v>
      </c>
      <c r="E70" s="49">
        <v>700</v>
      </c>
      <c r="F70" s="49">
        <v>680.7</v>
      </c>
      <c r="G70" s="49">
        <f t="shared" si="10"/>
        <v>85.0875</v>
      </c>
      <c r="H70" s="52">
        <f>F70/D70*100</f>
        <v>340.35</v>
      </c>
      <c r="I70" s="53">
        <f t="shared" si="11"/>
        <v>97.24285714285715</v>
      </c>
    </row>
    <row r="71" spans="1:9" s="51" customFormat="1" ht="19.5" customHeight="1">
      <c r="A71" s="39">
        <v>90013</v>
      </c>
      <c r="B71" s="48" t="s">
        <v>40</v>
      </c>
      <c r="C71" s="49">
        <v>0</v>
      </c>
      <c r="D71" s="49">
        <v>500</v>
      </c>
      <c r="E71" s="49">
        <v>457.7</v>
      </c>
      <c r="F71" s="49">
        <v>207.9</v>
      </c>
      <c r="G71" s="49" t="s">
        <v>18</v>
      </c>
      <c r="H71" s="52">
        <f>F71/D71*100</f>
        <v>41.58</v>
      </c>
      <c r="I71" s="50" t="s">
        <v>18</v>
      </c>
    </row>
    <row r="72" spans="1:9" s="51" customFormat="1" ht="19.5" customHeight="1">
      <c r="A72" s="39">
        <v>90015</v>
      </c>
      <c r="B72" s="48" t="s">
        <v>29</v>
      </c>
      <c r="C72" s="49">
        <v>374.2</v>
      </c>
      <c r="D72" s="49">
        <v>330</v>
      </c>
      <c r="E72" s="49">
        <v>260.5</v>
      </c>
      <c r="F72" s="49">
        <v>251.7</v>
      </c>
      <c r="G72" s="49">
        <f>F72/C72*100</f>
        <v>67.26349545697488</v>
      </c>
      <c r="H72" s="52">
        <f>F72/D72*100</f>
        <v>76.27272727272727</v>
      </c>
      <c r="I72" s="53">
        <f>F72/E72*100</f>
        <v>96.62188099808061</v>
      </c>
    </row>
    <row r="73" spans="1:9" s="95" customFormat="1" ht="16.5" customHeight="1" hidden="1">
      <c r="A73" s="93"/>
      <c r="B73" s="94" t="s">
        <v>30</v>
      </c>
      <c r="C73" s="78"/>
      <c r="D73" s="78"/>
      <c r="E73" s="78"/>
      <c r="F73" s="78"/>
      <c r="G73" s="49" t="s">
        <v>18</v>
      </c>
      <c r="H73" s="49" t="s">
        <v>18</v>
      </c>
      <c r="I73" s="50" t="s">
        <v>18</v>
      </c>
    </row>
    <row r="74" spans="1:9" s="51" customFormat="1" ht="19.5" customHeight="1">
      <c r="A74" s="57">
        <v>90095</v>
      </c>
      <c r="B74" s="40" t="s">
        <v>12</v>
      </c>
      <c r="C74" s="58">
        <v>2196.5</v>
      </c>
      <c r="D74" s="58">
        <v>2000</v>
      </c>
      <c r="E74" s="58">
        <f>1631.8+1200</f>
        <v>2831.8</v>
      </c>
      <c r="F74" s="58">
        <f>1545.9+0.1</f>
        <v>1546</v>
      </c>
      <c r="G74" s="58">
        <f aca="true" t="shared" si="12" ref="G74:G84">F74/C74*100</f>
        <v>70.38470293648987</v>
      </c>
      <c r="H74" s="62">
        <f>F74/D74*100</f>
        <v>77.3</v>
      </c>
      <c r="I74" s="63">
        <f aca="true" t="shared" si="13" ref="I74:I82">F74/E74*100</f>
        <v>54.59425100642701</v>
      </c>
    </row>
    <row r="75" spans="1:9" s="47" customFormat="1" ht="31.5" customHeight="1">
      <c r="A75" s="33">
        <v>921</v>
      </c>
      <c r="B75" s="81" t="s">
        <v>31</v>
      </c>
      <c r="C75" s="44">
        <f>SUM(C76:C80)</f>
        <v>6601.099999999999</v>
      </c>
      <c r="D75" s="44">
        <f>SUM(D76:D80)</f>
        <v>1857</v>
      </c>
      <c r="E75" s="44">
        <f>SUM(E76:E80)</f>
        <v>2136</v>
      </c>
      <c r="F75" s="44">
        <f>SUM(F76:F80)</f>
        <v>1987.3</v>
      </c>
      <c r="G75" s="44">
        <f t="shared" si="12"/>
        <v>30.105588462528978</v>
      </c>
      <c r="H75" s="44">
        <f>F75/D75*100</f>
        <v>107.01669359181476</v>
      </c>
      <c r="I75" s="83">
        <f t="shared" si="13"/>
        <v>93.03838951310861</v>
      </c>
    </row>
    <row r="76" spans="1:9" s="51" customFormat="1" ht="19.5" customHeight="1">
      <c r="A76" s="39">
        <v>92106</v>
      </c>
      <c r="B76" s="88" t="s">
        <v>43</v>
      </c>
      <c r="C76" s="49">
        <v>5687</v>
      </c>
      <c r="D76" s="49">
        <v>500</v>
      </c>
      <c r="E76" s="49">
        <v>1049</v>
      </c>
      <c r="F76" s="49">
        <v>1048.9</v>
      </c>
      <c r="G76" s="49">
        <f t="shared" si="12"/>
        <v>18.443819236855987</v>
      </c>
      <c r="H76" s="49">
        <f>F76/D76*100</f>
        <v>209.78000000000003</v>
      </c>
      <c r="I76" s="50">
        <f t="shared" si="13"/>
        <v>99.99046711153481</v>
      </c>
    </row>
    <row r="77" spans="1:9" s="51" customFormat="1" ht="19.5" customHeight="1">
      <c r="A77" s="39">
        <v>92108</v>
      </c>
      <c r="B77" s="88" t="s">
        <v>76</v>
      </c>
      <c r="C77" s="49">
        <v>3.2</v>
      </c>
      <c r="D77" s="49">
        <v>1000</v>
      </c>
      <c r="E77" s="49">
        <v>730</v>
      </c>
      <c r="F77" s="49">
        <v>581.6</v>
      </c>
      <c r="G77" s="49">
        <f t="shared" si="12"/>
        <v>18175</v>
      </c>
      <c r="H77" s="49">
        <f>F77/D77*100</f>
        <v>58.160000000000004</v>
      </c>
      <c r="I77" s="50">
        <f t="shared" si="13"/>
        <v>79.67123287671232</v>
      </c>
    </row>
    <row r="78" spans="1:9" s="51" customFormat="1" ht="24.75" customHeight="1" hidden="1">
      <c r="A78" s="39">
        <v>92109</v>
      </c>
      <c r="B78" s="48" t="s">
        <v>15</v>
      </c>
      <c r="C78" s="49">
        <v>0</v>
      </c>
      <c r="D78" s="49">
        <v>0</v>
      </c>
      <c r="E78" s="49">
        <v>0</v>
      </c>
      <c r="F78" s="49">
        <v>0</v>
      </c>
      <c r="G78" s="49" t="e">
        <f t="shared" si="12"/>
        <v>#DIV/0!</v>
      </c>
      <c r="H78" s="49" t="s">
        <v>18</v>
      </c>
      <c r="I78" s="50" t="s">
        <v>18</v>
      </c>
    </row>
    <row r="79" spans="1:9" s="51" customFormat="1" ht="18" customHeight="1" hidden="1">
      <c r="A79" s="39">
        <v>92116</v>
      </c>
      <c r="B79" s="48" t="s">
        <v>44</v>
      </c>
      <c r="C79" s="49">
        <v>0</v>
      </c>
      <c r="D79" s="49">
        <v>0</v>
      </c>
      <c r="E79" s="49">
        <v>0</v>
      </c>
      <c r="F79" s="49">
        <v>0</v>
      </c>
      <c r="G79" s="49" t="e">
        <f t="shared" si="12"/>
        <v>#DIV/0!</v>
      </c>
      <c r="H79" s="49" t="s">
        <v>18</v>
      </c>
      <c r="I79" s="50" t="s">
        <v>18</v>
      </c>
    </row>
    <row r="80" spans="1:9" s="51" customFormat="1" ht="19.5" customHeight="1">
      <c r="A80" s="39">
        <v>92118</v>
      </c>
      <c r="B80" s="48" t="s">
        <v>53</v>
      </c>
      <c r="C80" s="49">
        <v>910.9</v>
      </c>
      <c r="D80" s="49">
        <v>357</v>
      </c>
      <c r="E80" s="49">
        <v>357</v>
      </c>
      <c r="F80" s="49">
        <v>356.8</v>
      </c>
      <c r="G80" s="49">
        <f t="shared" si="12"/>
        <v>39.17005159732133</v>
      </c>
      <c r="H80" s="49">
        <f>F80/D80*100</f>
        <v>99.94397759103641</v>
      </c>
      <c r="I80" s="50">
        <f t="shared" si="13"/>
        <v>99.94397759103641</v>
      </c>
    </row>
    <row r="81" spans="1:9" s="47" customFormat="1" ht="20.25" customHeight="1">
      <c r="A81" s="33">
        <v>926</v>
      </c>
      <c r="B81" s="81" t="s">
        <v>36</v>
      </c>
      <c r="C81" s="44">
        <f>SUM(C82:C83)</f>
        <v>3347.7</v>
      </c>
      <c r="D81" s="44">
        <f>SUM(D82:D83)</f>
        <v>3900</v>
      </c>
      <c r="E81" s="44">
        <f>SUM(E82:E83)</f>
        <v>8196.7</v>
      </c>
      <c r="F81" s="44">
        <f>SUM(F82:F83)</f>
        <v>7893</v>
      </c>
      <c r="G81" s="100">
        <f>F81/C81*100</f>
        <v>235.77381485796218</v>
      </c>
      <c r="H81" s="101">
        <f>F81/D81*100</f>
        <v>202.3846153846154</v>
      </c>
      <c r="I81" s="46">
        <f t="shared" si="13"/>
        <v>96.29485036661094</v>
      </c>
    </row>
    <row r="82" spans="1:9" s="59" customFormat="1" ht="19.5" customHeight="1" thickBot="1">
      <c r="A82" s="39">
        <v>92601</v>
      </c>
      <c r="B82" s="48" t="s">
        <v>14</v>
      </c>
      <c r="C82" s="49">
        <v>3347.7</v>
      </c>
      <c r="D82" s="49">
        <v>3900</v>
      </c>
      <c r="E82" s="49">
        <v>8196.7</v>
      </c>
      <c r="F82" s="49">
        <v>7893</v>
      </c>
      <c r="G82" s="49">
        <f>F82/C82*100</f>
        <v>235.77381485796218</v>
      </c>
      <c r="H82" s="52">
        <f>F82/D82*100</f>
        <v>202.3846153846154</v>
      </c>
      <c r="I82" s="53">
        <f t="shared" si="13"/>
        <v>96.29485036661094</v>
      </c>
    </row>
    <row r="83" spans="1:9" s="51" customFormat="1" ht="15.75" customHeight="1" hidden="1" thickBot="1">
      <c r="A83" s="39">
        <v>92695</v>
      </c>
      <c r="B83" s="48" t="s">
        <v>12</v>
      </c>
      <c r="C83" s="49">
        <v>0</v>
      </c>
      <c r="D83" s="49">
        <v>0</v>
      </c>
      <c r="E83" s="49">
        <v>0</v>
      </c>
      <c r="F83" s="49">
        <v>0</v>
      </c>
      <c r="G83" s="49" t="s">
        <v>18</v>
      </c>
      <c r="H83" s="49" t="s">
        <v>18</v>
      </c>
      <c r="I83" s="50" t="s">
        <v>18</v>
      </c>
    </row>
    <row r="84" spans="1:9" s="107" customFormat="1" ht="21" customHeight="1" thickTop="1">
      <c r="A84" s="102"/>
      <c r="B84" s="103" t="s">
        <v>32</v>
      </c>
      <c r="C84" s="104">
        <f>C13+C21+C26+C29+C36+C46+C67+C75+C60+C81+C50+C24+C11+C58+C34</f>
        <v>59588</v>
      </c>
      <c r="D84" s="104">
        <f>D13+D21+D26+D29+D36+D46+D67+D75+D60+D81+D50+D24+D11+D58+D34</f>
        <v>84266.7</v>
      </c>
      <c r="E84" s="104">
        <f>E13+E21+E26+E29+E36+E46+E67+E75+E60+E81+E50+E24+E11+E58+E34</f>
        <v>83576.8</v>
      </c>
      <c r="F84" s="104">
        <f>F13+F21+F26+F29+F36+F46+F67+F75+F60+F81+F50+F24+F11+F58+F34</f>
        <v>71425.70000000001</v>
      </c>
      <c r="G84" s="104">
        <f t="shared" si="12"/>
        <v>119.86591259985234</v>
      </c>
      <c r="H84" s="105">
        <f>F84/D84*100</f>
        <v>84.7614775468839</v>
      </c>
      <c r="I84" s="106">
        <f>F84/E84*100</f>
        <v>85.4611566846302</v>
      </c>
    </row>
    <row r="85" spans="1:9" s="112" customFormat="1" ht="12">
      <c r="A85" s="108"/>
      <c r="B85" s="109" t="s">
        <v>33</v>
      </c>
      <c r="C85" s="110"/>
      <c r="D85" s="110"/>
      <c r="E85" s="110"/>
      <c r="F85" s="110"/>
      <c r="G85" s="110"/>
      <c r="H85" s="110"/>
      <c r="I85" s="111"/>
    </row>
    <row r="86" spans="1:9" ht="13.5" customHeight="1">
      <c r="A86" s="39"/>
      <c r="B86" s="113" t="s">
        <v>34</v>
      </c>
      <c r="C86" s="114">
        <f>C84-C87-C88</f>
        <v>57532.700000000004</v>
      </c>
      <c r="D86" s="114">
        <f>D84-D87-D88</f>
        <v>84216.7</v>
      </c>
      <c r="E86" s="114">
        <f>E84-E87-E88</f>
        <v>83515.8</v>
      </c>
      <c r="F86" s="114">
        <f>F84-F87-F88</f>
        <v>71364.70000000001</v>
      </c>
      <c r="G86" s="115">
        <f>F86/C86*100</f>
        <v>124.04197960464225</v>
      </c>
      <c r="H86" s="116">
        <f>F86/D86*100</f>
        <v>84.73936879502523</v>
      </c>
      <c r="I86" s="117">
        <f>F86/E86*100</f>
        <v>85.45053750308325</v>
      </c>
    </row>
    <row r="87" spans="1:9" ht="15.75">
      <c r="A87" s="39"/>
      <c r="B87" s="113" t="s">
        <v>35</v>
      </c>
      <c r="C87" s="114">
        <f>C73+C47+C56+C32+C52+C54</f>
        <v>1106.2</v>
      </c>
      <c r="D87" s="114">
        <f>D73+D47+D56+D32+D52+D54</f>
        <v>50</v>
      </c>
      <c r="E87" s="114">
        <f>E73+E47+E56+E32+E52+E54</f>
        <v>61</v>
      </c>
      <c r="F87" s="114">
        <f>F73+F47+F56+F32+F52+F54</f>
        <v>61</v>
      </c>
      <c r="G87" s="115">
        <f>F87/C87*100</f>
        <v>5.514373531007051</v>
      </c>
      <c r="H87" s="116">
        <f>F87/D87*100</f>
        <v>122</v>
      </c>
      <c r="I87" s="117">
        <f>F87/E87*100</f>
        <v>100</v>
      </c>
    </row>
    <row r="88" spans="1:9" ht="32.25" thickBot="1">
      <c r="A88" s="118"/>
      <c r="B88" s="119" t="s">
        <v>77</v>
      </c>
      <c r="C88" s="120">
        <f>C16</f>
        <v>949.1</v>
      </c>
      <c r="D88" s="120">
        <f>D16</f>
        <v>0</v>
      </c>
      <c r="E88" s="120">
        <f>E16</f>
        <v>0</v>
      </c>
      <c r="F88" s="120">
        <f>F16</f>
        <v>0</v>
      </c>
      <c r="G88" s="120">
        <f>F88/C88*100</f>
        <v>0</v>
      </c>
      <c r="H88" s="121" t="s">
        <v>18</v>
      </c>
      <c r="I88" s="122" t="s">
        <v>18</v>
      </c>
    </row>
    <row r="89" ht="13.5" thickTop="1">
      <c r="A89" s="123" t="s">
        <v>85</v>
      </c>
    </row>
    <row r="90" ht="12.75">
      <c r="A90" s="123" t="s">
        <v>86</v>
      </c>
    </row>
    <row r="91" ht="12.75">
      <c r="A91" s="123" t="s">
        <v>87</v>
      </c>
    </row>
  </sheetData>
  <printOptions horizontalCentered="1"/>
  <pageMargins left="0" right="0" top="0.984251968503937" bottom="0.7874015748031497" header="0.5118110236220472" footer="0.5118110236220472"/>
  <pageSetup firstPageNumber="179" useFirstPageNumber="1" horizontalDpi="600" verticalDpi="600" orientation="portrait" paperSize="9" scale="85" r:id="rId1"/>
  <headerFooter alignWithMargins="0">
    <oddHeader>&amp;C&amp;"Times New Roman CE,Normalny" 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sulewska</cp:lastModifiedBy>
  <cp:lastPrinted>2010-03-18T14:09:33Z</cp:lastPrinted>
  <dcterms:created xsi:type="dcterms:W3CDTF">2001-01-23T09:42:51Z</dcterms:created>
  <dcterms:modified xsi:type="dcterms:W3CDTF">2010-04-27T11:53:47Z</dcterms:modified>
  <cp:category/>
  <cp:version/>
  <cp:contentType/>
  <cp:contentStatus/>
</cp:coreProperties>
</file>