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4" sheetId="1" r:id="rId1"/>
  </sheets>
  <definedNames>
    <definedName name="_xlnm.Print_Titles" localSheetId="0">'Tabela nr 4'!$6:$8</definedName>
  </definedNames>
  <calcPr fullCalcOnLoad="1"/>
</workbook>
</file>

<file path=xl/sharedStrings.xml><?xml version="1.0" encoding="utf-8"?>
<sst xmlns="http://schemas.openxmlformats.org/spreadsheetml/2006/main" count="919" uniqueCount="182">
  <si>
    <t>OGÓŁEM</t>
  </si>
  <si>
    <t xml:space="preserve">Dział Rozdział             
</t>
  </si>
  <si>
    <t xml:space="preserve">Wyszczególnienie  </t>
  </si>
  <si>
    <t>010</t>
  </si>
  <si>
    <t>ROLNICTWO I ŁOWIECTWO</t>
  </si>
  <si>
    <t>Wydatki majątkowe</t>
  </si>
  <si>
    <t xml:space="preserve"> - zakupy inwestycyjne</t>
  </si>
  <si>
    <t>01030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</si>
  <si>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</si>
  <si>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</si>
  <si>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</si>
  <si>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</si>
  <si>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</si>
  <si>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</si>
  <si>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</si>
  <si>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</si>
  <si>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HANDEL </t>
  </si>
  <si>
    <t xml:space="preserve"> ( w tym: remonty)</t>
  </si>
  <si>
    <t>TRANSPORT I ŁĄCZNOŚĆ</t>
  </si>
  <si>
    <t xml:space="preserve"> - roboty inwestycyjne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</si>
  <si>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</si>
  <si>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</si>
  <si>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</si>
  <si>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</si>
  <si>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</si>
  <si>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</si>
  <si>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</si>
  <si>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</si>
  <si>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</si>
  <si>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GOSPODARKA MIESZKANIOWA</t>
  </si>
  <si>
    <t xml:space="preserve"> - wynagrodzenia </t>
  </si>
  <si>
    <t xml:space="preserve">    i pochodne </t>
  </si>
  <si>
    <t>(w tym: dotacje)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</si>
  <si>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</si>
  <si>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</si>
  <si>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</si>
  <si>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</si>
  <si>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</si>
  <si>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DZIAŁALNOŚĆ USŁUGOWA</t>
  </si>
  <si>
    <t>Prace geodezyjne i kartograficzne</t>
  </si>
  <si>
    <t>Opracowania geodezyjne i kartograficzne</t>
  </si>
  <si>
    <t>Nadzór budowlany</t>
  </si>
  <si>
    <t>Cmentarze</t>
  </si>
  <si>
    <t>Wydatki bieżące</t>
  </si>
  <si>
    <t>pozostałe</t>
  </si>
  <si>
    <t>ADMINISTRACJA PUBLICZNA</t>
  </si>
  <si>
    <t>Starostwa powiatowe</t>
  </si>
  <si>
    <t>Rada Miejska</t>
  </si>
  <si>
    <t>Urząd Miejski</t>
  </si>
  <si>
    <t>Promocja jednostek samorządu terytorialnego</t>
  </si>
  <si>
    <t>URZĘDY NACZELNYCH ORGANÓW WŁADZY PAŃSTWOWEJ, KONTROLI I OCHRONY PRAWA ORAZ SĄDOWNICTWA</t>
  </si>
  <si>
    <t>Urzędy naczelnych organów władzy państwowej , kontroli i ochrony prawa</t>
  </si>
  <si>
    <t>BEZPIECZEŃSTWO PUBLICZNE I OCHRONA PRZECIWPOŻAROWA</t>
  </si>
  <si>
    <t>- zakupy inwestycyjne</t>
  </si>
  <si>
    <t>Komendy powiatowe Policji</t>
  </si>
  <si>
    <t>Komendy powiatowe Państwowej Straży Pożarnej</t>
  </si>
  <si>
    <t>- roboty inwestycyjne</t>
  </si>
  <si>
    <t>Ochotnicze straże pożarne</t>
  </si>
  <si>
    <t>Obrona cywilna</t>
  </si>
  <si>
    <t xml:space="preserve">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</si>
  <si>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</si>
  <si>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</si>
  <si>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</si>
  <si>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j.s.t</t>
  </si>
  <si>
    <t xml:space="preserve"> - na obsługę długu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</si>
  <si>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</si>
  <si>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</si>
  <si>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</si>
  <si>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</si>
  <si>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</si>
  <si>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</si>
  <si>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</si>
  <si>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</si>
  <si>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</si>
  <si>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</si>
  <si>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</si>
  <si>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</si>
  <si>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</si>
  <si>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</si>
  <si>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artystyczne - Państwowe Ognisko Kultury Plastycznej</t>
  </si>
  <si>
    <t>Szkoły pomaturalne i policealne</t>
  </si>
  <si>
    <t>Szkoły zawodowe specjalne</t>
  </si>
  <si>
    <t>Dokształcanie i doskonalenie nauczycieli</t>
  </si>
  <si>
    <t>-   dotacje</t>
  </si>
  <si>
    <t xml:space="preserve">SZKOLNICTWO WYŻSZE </t>
  </si>
  <si>
    <t>OCHRONA ZDROWIA</t>
  </si>
  <si>
    <t>Szpitale ogólne</t>
  </si>
  <si>
    <t>Programy polityki zdrowotnej</t>
  </si>
  <si>
    <t>Zwalczanie narkomanii</t>
  </si>
  <si>
    <t>Przeciwdziałanie alkoholizmowi</t>
  </si>
  <si>
    <t>POMOC  SPOŁECZNA</t>
  </si>
  <si>
    <t>Placówki opiekuńczo-wychowawcze -Rodzinne Domy Dziecka</t>
  </si>
  <si>
    <t>Domy pomocy społecznej</t>
  </si>
  <si>
    <t>Ośrodki wsparcia</t>
  </si>
  <si>
    <t>Rodziny zastępcze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</si>
  <si>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</si>
  <si>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</si>
  <si>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</si>
  <si>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</si>
  <si>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</si>
  <si>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Ośrodki adopcyjno-opiekuńcze</t>
  </si>
  <si>
    <t>Usługi opiekuńcze i specjalistyczne usługi opiekuńcze</t>
  </si>
  <si>
    <t>Usuwanie skutków klęsk żywiołowych</t>
  </si>
  <si>
    <t>POZOSTAŁE ZADANIA W ZAKRESIE POLITYKI SPOŁECZNEJ</t>
  </si>
  <si>
    <t>Żłobki</t>
  </si>
  <si>
    <t>Rehabilitacja zawodowa i społeczna osób niepełnosprawnych</t>
  </si>
  <si>
    <t>EDUKACYJNA OPIEKA WYCHOWAWCZA</t>
  </si>
  <si>
    <t>Świetlice szkolne</t>
  </si>
  <si>
    <t>Specjalne ośrodki szkolno-wychowawcze</t>
  </si>
  <si>
    <t>Internaty i bursy szkolne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</si>
  <si>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</si>
  <si>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</si>
  <si>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</si>
  <si>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</si>
  <si>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</si>
  <si>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</si>
  <si>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</si>
  <si>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( w tym:  remonty)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</si>
  <si>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</si>
  <si>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</si>
  <si>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</si>
  <si>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</si>
  <si>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Biblioteki</t>
  </si>
  <si>
    <t xml:space="preserve"> -dotacje</t>
  </si>
  <si>
    <t>Muzea</t>
  </si>
  <si>
    <t>KULTURA FIZYCZNA I SPORT</t>
  </si>
  <si>
    <t>Obiekty sportowe</t>
  </si>
  <si>
    <t>Zadania w zakresie kultury fizycznej i sportu</t>
  </si>
  <si>
    <t xml:space="preserve">Pozostała działalność </t>
  </si>
  <si>
    <t xml:space="preserve"> (w tym: remonty)</t>
  </si>
  <si>
    <t xml:space="preserve">Remonty </t>
  </si>
  <si>
    <t>Plan</t>
  </si>
  <si>
    <t>Wykonanie</t>
  </si>
  <si>
    <t>% wykonania</t>
  </si>
  <si>
    <t>w złotych</t>
  </si>
  <si>
    <t>Plany zagospodarowania przestrzennego</t>
  </si>
  <si>
    <t>Pomoc materialna dla studentów i doktorantów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</si>
  <si>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</si>
  <si>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</si>
  <si>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Poradnie psychologiczno - pedagogiczne, w tym poradnie specjalistyczne</t>
  </si>
  <si>
    <t>Pomoc materialna dla uczniów</t>
  </si>
  <si>
    <t xml:space="preserve">Teatry </t>
  </si>
  <si>
    <t>Ochrona zabytków i opieka nad zabytkami</t>
  </si>
  <si>
    <t>(w tym dotacje)</t>
  </si>
  <si>
    <t>z podziałem na wydatki bieżące i majątkowe</t>
  </si>
  <si>
    <t xml:space="preserve"> - wynagrodzenia
   i pochodne </t>
  </si>
  <si>
    <t>Szkoły zawodowe</t>
  </si>
  <si>
    <t>Centra kształcenia ustawicznego i praktycznego oraz ośrodki dokształcania zawodowego</t>
  </si>
  <si>
    <t>Jednostki specjalistycznego poradnictwa, mieszkania chronione i ośrodki  interwencji kryzysowej</t>
  </si>
  <si>
    <t>Szkolne schroniska młodzieżowe</t>
  </si>
  <si>
    <t>Izby rolnicze</t>
  </si>
  <si>
    <t>Zadania w zakresie upowszechniania turystyki</t>
  </si>
  <si>
    <t xml:space="preserve">Składki na ubezpieczenie zdrowotne  oraz świadczenia dla osób nieobjętych obowiązkiem ubezpieczenia zdrowotnego </t>
  </si>
  <si>
    <t>Zespoły ds. orzekania o niepełnosprawności</t>
  </si>
  <si>
    <t xml:space="preserve"> - na obsługę długu  </t>
  </si>
  <si>
    <t>Urzędy wojewódzkie</t>
  </si>
  <si>
    <t>Tabela nr 4</t>
  </si>
  <si>
    <t>WŁASNE</t>
  </si>
  <si>
    <t>( w tym: dotacje)</t>
  </si>
  <si>
    <t>Placówki wychowania pozaszkolnego</t>
  </si>
  <si>
    <t>Infrastruktura kolejowa</t>
  </si>
  <si>
    <t>Zarządzanie kryzysowe</t>
  </si>
  <si>
    <t>Ośrodki rewalidacyjno - wychowawcze</t>
  </si>
  <si>
    <t>na zadania własne oraz zadania zlecone i porozumienia z organami administracji rządowej w układzie działów i rozdziałów,</t>
  </si>
  <si>
    <t>w tym: porozumienia z organami administracji rządowej</t>
  </si>
  <si>
    <t>z tego:</t>
  </si>
  <si>
    <t>zlecone</t>
  </si>
  <si>
    <t>porozumienia z organami administracji rządowej</t>
  </si>
  <si>
    <t xml:space="preserve">własne </t>
  </si>
  <si>
    <t xml:space="preserve">zlecone </t>
  </si>
  <si>
    <t>Zespół Obsługi Ekonomiczno - Administracyjnej Szkół (Przedszkoli)</t>
  </si>
  <si>
    <t>ZLECONE I POROZUMIENIA                   Z ORAGANAMI ADMINISTRACJI RZĄDOWEJ</t>
  </si>
  <si>
    <t>Kwalifikacja wojskowa</t>
  </si>
  <si>
    <t>Wybory do Parlamentu Europejskiego</t>
  </si>
  <si>
    <t>Różne rozliczenia finansowe</t>
  </si>
  <si>
    <t>Powiatowe urzędy pracy</t>
  </si>
  <si>
    <t>Gospodarka odpadami</t>
  </si>
  <si>
    <t>WYKONANIE  WYDATKÓW  MIASTA  KOSZALINA  ZA  2009  ROK</t>
  </si>
  <si>
    <t>Wydatki majątkowe:</t>
  </si>
  <si>
    <t>Autor dokumentu: Anna Żyła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</si>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</sst>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0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6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93">
    <xf numFmtId="0" fontId="0" fillId="0" borderId="0" xfId="0" applyAlignment="1">
      <alignment/>
    </xf>
    <xf numFmtId="1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22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1" fillId="0" borderId="0" xfId="0" applyNumberFormat="1" applyFont="1" applyBorder="1" applyAlignment="1">
      <alignment vertical="center"/>
    </xf>
    <xf numFmtId="1" fontId="2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4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/>
      <protection/>
    </xf>
    <xf numFmtId="172" fontId="26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26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6" fillId="0" borderId="0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6" xfId="0" applyNumberFormat="1" applyFont="1" applyFill="1" applyBorder="1" applyAlignment="1" applyProtection="1">
      <alignment horizontal="centerContinuous" vertical="center"/>
      <protection locked="0"/>
    </xf>
    <xf numFmtId="1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6" xfId="0" applyNumberFormat="1" applyFont="1" applyFill="1" applyBorder="1" applyAlignment="1" applyProtection="1">
      <alignment horizontal="center" vertical="center"/>
      <protection locked="0"/>
    </xf>
    <xf numFmtId="1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/>
      <protection locked="0"/>
    </xf>
    <xf numFmtId="1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8" xfId="0" applyNumberFormat="1" applyFont="1" applyFill="1" applyBorder="1" applyAlignment="1" applyProtection="1">
      <alignment horizontal="center" vertical="center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Border="1" applyAlignment="1">
      <alignment/>
    </xf>
    <xf numFmtId="49" fontId="24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24" fillId="0" borderId="21" xfId="60" applyNumberFormat="1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 locked="0"/>
    </xf>
    <xf numFmtId="174" fontId="24" fillId="0" borderId="23" xfId="0" applyNumberFormat="1" applyFont="1" applyFill="1" applyBorder="1" applyAlignment="1" applyProtection="1">
      <alignment vertical="center"/>
      <protection locked="0"/>
    </xf>
    <xf numFmtId="172" fontId="24" fillId="0" borderId="0" xfId="0" applyNumberFormat="1" applyFont="1" applyBorder="1" applyAlignment="1">
      <alignment/>
    </xf>
    <xf numFmtId="1" fontId="26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26" fillId="0" borderId="24" xfId="60" applyNumberFormat="1" applyFont="1" applyFill="1" applyBorder="1" applyAlignment="1" applyProtection="1">
      <alignment vertical="center" wrapText="1"/>
      <protection locked="0"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3" fontId="26" fillId="0" borderId="11" xfId="0" applyNumberFormat="1" applyFont="1" applyFill="1" applyBorder="1" applyAlignment="1" applyProtection="1">
      <alignment vertical="center"/>
      <protection locked="0"/>
    </xf>
    <xf numFmtId="174" fontId="30" fillId="0" borderId="12" xfId="0" applyNumberFormat="1" applyFont="1" applyFill="1" applyBorder="1" applyAlignment="1" applyProtection="1">
      <alignment vertical="center"/>
      <protection locked="0"/>
    </xf>
    <xf numFmtId="174" fontId="26" fillId="0" borderId="12" xfId="0" applyNumberFormat="1" applyFont="1" applyFill="1" applyBorder="1" applyAlignment="1" applyProtection="1">
      <alignment vertical="center"/>
      <protection locked="0"/>
    </xf>
    <xf numFmtId="1" fontId="30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24" xfId="60" applyNumberFormat="1" applyFont="1" applyFill="1" applyBorder="1" applyAlignment="1" applyProtection="1">
      <alignment vertical="center" wrapText="1"/>
      <protection locked="0"/>
    </xf>
    <xf numFmtId="3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11" xfId="0" applyNumberFormat="1" applyFont="1" applyFill="1" applyBorder="1" applyAlignment="1" applyProtection="1">
      <alignment vertical="center"/>
      <protection locked="0"/>
    </xf>
    <xf numFmtId="172" fontId="30" fillId="0" borderId="0" xfId="0" applyNumberFormat="1" applyFont="1" applyBorder="1" applyAlignment="1">
      <alignment/>
    </xf>
    <xf numFmtId="49" fontId="28" fillId="0" borderId="16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17" xfId="60" applyNumberFormat="1" applyFont="1" applyFill="1" applyBorder="1" applyAlignment="1" applyProtection="1">
      <alignment horizontal="left" vertical="center" wrapText="1"/>
      <protection locked="0"/>
    </xf>
    <xf numFmtId="3" fontId="28" fillId="0" borderId="16" xfId="0" applyNumberFormat="1" applyFont="1" applyFill="1" applyBorder="1" applyAlignment="1" applyProtection="1">
      <alignment horizontal="right" vertical="center"/>
      <protection locked="0"/>
    </xf>
    <xf numFmtId="3" fontId="28" fillId="0" borderId="18" xfId="0" applyNumberFormat="1" applyFont="1" applyFill="1" applyBorder="1" applyAlignment="1" applyProtection="1">
      <alignment horizontal="right" vertical="center"/>
      <protection locked="0"/>
    </xf>
    <xf numFmtId="174" fontId="28" fillId="0" borderId="19" xfId="0" applyNumberFormat="1" applyFont="1" applyFill="1" applyBorder="1" applyAlignment="1" applyProtection="1">
      <alignment horizontal="right" vertical="center"/>
      <protection locked="0"/>
    </xf>
    <xf numFmtId="172" fontId="28" fillId="0" borderId="0" xfId="0" applyNumberFormat="1" applyFont="1" applyBorder="1" applyAlignment="1">
      <alignment/>
    </xf>
    <xf numFmtId="172" fontId="26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11" xfId="0" applyNumberFormat="1" applyFont="1" applyFill="1" applyBorder="1" applyAlignment="1" applyProtection="1">
      <alignment vertical="center"/>
      <protection locked="0"/>
    </xf>
    <xf numFmtId="174" fontId="25" fillId="0" borderId="15" xfId="0" applyNumberFormat="1" applyFont="1" applyFill="1" applyBorder="1" applyAlignment="1" applyProtection="1">
      <alignment horizontal="right" vertical="center"/>
      <protection locked="0"/>
    </xf>
    <xf numFmtId="172" fontId="26" fillId="0" borderId="0" xfId="0" applyNumberFormat="1" applyFont="1" applyBorder="1" applyAlignment="1">
      <alignment vertical="center"/>
    </xf>
    <xf numFmtId="172" fontId="30" fillId="0" borderId="24" xfId="60" applyNumberFormat="1" applyFont="1" applyFill="1" applyBorder="1" applyAlignment="1" applyProtection="1">
      <alignment horizontal="left" vertical="center" wrapText="1"/>
      <protection locked="0"/>
    </xf>
    <xf numFmtId="174" fontId="30" fillId="0" borderId="25" xfId="0" applyNumberFormat="1" applyFont="1" applyFill="1" applyBorder="1" applyAlignment="1" applyProtection="1">
      <alignment horizontal="right" vertical="center"/>
      <protection locked="0"/>
    </xf>
    <xf numFmtId="49" fontId="24" fillId="0" borderId="26" xfId="0" applyNumberFormat="1" applyFont="1" applyFill="1" applyBorder="1" applyAlignment="1" applyProtection="1">
      <alignment horizontal="centerContinuous" vertical="center"/>
      <protection locked="0"/>
    </xf>
    <xf numFmtId="172" fontId="24" fillId="0" borderId="27" xfId="60" applyNumberFormat="1" applyFont="1" applyFill="1" applyBorder="1" applyAlignment="1" applyProtection="1">
      <alignment vertical="center" wrapText="1"/>
      <protection locked="0"/>
    </xf>
    <xf numFmtId="3" fontId="24" fillId="0" borderId="26" xfId="0" applyNumberFormat="1" applyFont="1" applyFill="1" applyBorder="1" applyAlignment="1" applyProtection="1">
      <alignment vertical="center"/>
      <protection locked="0"/>
    </xf>
    <xf numFmtId="3" fontId="24" fillId="0" borderId="28" xfId="0" applyNumberFormat="1" applyFont="1" applyFill="1" applyBorder="1" applyAlignment="1" applyProtection="1">
      <alignment vertical="center"/>
      <protection locked="0"/>
    </xf>
    <xf numFmtId="174" fontId="30" fillId="0" borderId="19" xfId="0" applyNumberFormat="1" applyFont="1" applyFill="1" applyBorder="1" applyAlignment="1" applyProtection="1">
      <alignment horizontal="right" vertical="center"/>
      <protection locked="0"/>
    </xf>
    <xf numFmtId="174" fontId="24" fillId="0" borderId="29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  <protection locked="0"/>
    </xf>
    <xf numFmtId="3" fontId="28" fillId="0" borderId="18" xfId="0" applyNumberFormat="1" applyFont="1" applyFill="1" applyBorder="1" applyAlignment="1" applyProtection="1">
      <alignment vertical="center"/>
      <protection locked="0"/>
    </xf>
    <xf numFmtId="174" fontId="28" fillId="0" borderId="19" xfId="0" applyNumberFormat="1" applyFont="1" applyFill="1" applyBorder="1" applyAlignment="1" applyProtection="1">
      <alignment vertical="center"/>
      <protection locked="0"/>
    </xf>
    <xf numFmtId="172" fontId="30" fillId="0" borderId="0" xfId="0" applyNumberFormat="1" applyFont="1" applyBorder="1" applyAlignment="1">
      <alignment vertical="center"/>
    </xf>
    <xf numFmtId="174" fontId="25" fillId="0" borderId="12" xfId="0" applyNumberFormat="1" applyFont="1" applyFill="1" applyBorder="1" applyAlignment="1" applyProtection="1">
      <alignment vertical="center"/>
      <protection locked="0"/>
    </xf>
    <xf numFmtId="174" fontId="30" fillId="0" borderId="12" xfId="0" applyNumberFormat="1" applyFont="1" applyFill="1" applyBorder="1" applyAlignment="1" applyProtection="1">
      <alignment horizontal="right" vertical="center"/>
      <protection locked="0"/>
    </xf>
    <xf numFmtId="3" fontId="30" fillId="0" borderId="20" xfId="0" applyNumberFormat="1" applyFont="1" applyFill="1" applyBorder="1" applyAlignment="1" applyProtection="1">
      <alignment vertical="center"/>
      <protection locked="0"/>
    </xf>
    <xf numFmtId="1" fontId="24" fillId="0" borderId="26" xfId="0" applyNumberFormat="1" applyFont="1" applyFill="1" applyBorder="1" applyAlignment="1" applyProtection="1">
      <alignment horizontal="centerContinuous" vertical="center"/>
      <protection locked="0"/>
    </xf>
    <xf numFmtId="174" fontId="24" fillId="0" borderId="29" xfId="0" applyNumberFormat="1" applyFont="1" applyFill="1" applyBorder="1" applyAlignment="1" applyProtection="1">
      <alignment horizontal="right" vertical="center"/>
      <protection locked="0"/>
    </xf>
    <xf numFmtId="1" fontId="28" fillId="0" borderId="16" xfId="0" applyNumberFormat="1" applyFont="1" applyFill="1" applyBorder="1" applyAlignment="1" applyProtection="1">
      <alignment horizontal="centerContinuous" vertical="center"/>
      <protection locked="0"/>
    </xf>
    <xf numFmtId="174" fontId="28" fillId="0" borderId="25" xfId="0" applyNumberFormat="1" applyFont="1" applyFill="1" applyBorder="1" applyAlignment="1" applyProtection="1">
      <alignment horizontal="right" vertical="center"/>
      <protection locked="0"/>
    </xf>
    <xf numFmtId="1" fontId="28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Fill="1" applyBorder="1" applyAlignment="1" applyProtection="1">
      <alignment vertical="center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174" fontId="28" fillId="0" borderId="15" xfId="0" applyNumberFormat="1" applyFont="1" applyFill="1" applyBorder="1" applyAlignment="1" applyProtection="1">
      <alignment horizontal="right" vertical="center"/>
      <protection locked="0"/>
    </xf>
    <xf numFmtId="174" fontId="28" fillId="0" borderId="12" xfId="0" applyNumberFormat="1" applyFont="1" applyFill="1" applyBorder="1" applyAlignment="1" applyProtection="1">
      <alignment vertical="center"/>
      <protection locked="0"/>
    </xf>
    <xf numFmtId="172" fontId="28" fillId="0" borderId="0" xfId="0" applyNumberFormat="1" applyFont="1" applyBorder="1" applyAlignment="1">
      <alignment vertical="center"/>
    </xf>
    <xf numFmtId="174" fontId="26" fillId="0" borderId="12" xfId="0" applyNumberFormat="1" applyFont="1" applyFill="1" applyBorder="1" applyAlignment="1" applyProtection="1">
      <alignment horizontal="right" vertical="center"/>
      <protection locked="0"/>
    </xf>
    <xf numFmtId="172" fontId="28" fillId="0" borderId="24" xfId="60" applyNumberFormat="1" applyFont="1" applyFill="1" applyBorder="1" applyAlignment="1" applyProtection="1">
      <alignment vertical="center" wrapText="1"/>
      <protection locked="0"/>
    </xf>
    <xf numFmtId="174" fontId="28" fillId="0" borderId="12" xfId="0" applyNumberFormat="1" applyFont="1" applyFill="1" applyBorder="1" applyAlignment="1" applyProtection="1">
      <alignment horizontal="right" vertical="center"/>
      <protection locked="0"/>
    </xf>
    <xf numFmtId="1" fontId="31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31" fillId="0" borderId="0" xfId="0" applyNumberFormat="1" applyFont="1" applyBorder="1" applyAlignment="1">
      <alignment/>
    </xf>
    <xf numFmtId="1" fontId="30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21" xfId="60" applyNumberFormat="1" applyFont="1" applyFill="1" applyBorder="1" applyAlignment="1" applyProtection="1">
      <alignment vertical="center" wrapText="1"/>
      <protection locked="0"/>
    </xf>
    <xf numFmtId="3" fontId="30" fillId="0" borderId="22" xfId="0" applyNumberFormat="1" applyFont="1" applyFill="1" applyBorder="1" applyAlignment="1" applyProtection="1">
      <alignment vertical="center"/>
      <protection locked="0"/>
    </xf>
    <xf numFmtId="174" fontId="30" fillId="0" borderId="23" xfId="0" applyNumberFormat="1" applyFont="1" applyFill="1" applyBorder="1" applyAlignment="1" applyProtection="1">
      <alignment horizontal="right" vertical="center"/>
      <protection locked="0"/>
    </xf>
    <xf numFmtId="174" fontId="30" fillId="0" borderId="23" xfId="0" applyNumberFormat="1" applyFont="1" applyFill="1" applyBorder="1" applyAlignment="1" applyProtection="1">
      <alignment vertical="center"/>
      <protection locked="0"/>
    </xf>
    <xf numFmtId="1" fontId="24" fillId="0" borderId="10" xfId="0" applyNumberFormat="1" applyFont="1" applyFill="1" applyBorder="1" applyAlignment="1" applyProtection="1">
      <alignment horizontal="centerContinuous" vertical="center"/>
      <protection locked="0"/>
    </xf>
    <xf numFmtId="1" fontId="32" fillId="0" borderId="10" xfId="0" applyNumberFormat="1" applyFont="1" applyFill="1" applyBorder="1" applyAlignment="1" applyProtection="1">
      <alignment horizontal="centerContinuous" vertical="center"/>
      <protection locked="0"/>
    </xf>
    <xf numFmtId="3" fontId="30" fillId="0" borderId="30" xfId="0" applyNumberFormat="1" applyFont="1" applyFill="1" applyBorder="1" applyAlignment="1" applyProtection="1">
      <alignment vertical="center"/>
      <protection locked="0"/>
    </xf>
    <xf numFmtId="172" fontId="32" fillId="0" borderId="0" xfId="0" applyNumberFormat="1" applyFont="1" applyBorder="1" applyAlignment="1">
      <alignment/>
    </xf>
    <xf numFmtId="1" fontId="33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27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27" fillId="0" borderId="10" xfId="0" applyNumberFormat="1" applyFont="1" applyFill="1" applyBorder="1" applyAlignment="1" applyProtection="1">
      <alignment vertical="center"/>
      <protection locked="0"/>
    </xf>
    <xf numFmtId="3" fontId="27" fillId="0" borderId="11" xfId="0" applyNumberFormat="1" applyFont="1" applyFill="1" applyBorder="1" applyAlignment="1" applyProtection="1">
      <alignment vertical="center"/>
      <protection locked="0"/>
    </xf>
    <xf numFmtId="174" fontId="27" fillId="0" borderId="12" xfId="0" applyNumberFormat="1" applyFont="1" applyFill="1" applyBorder="1" applyAlignment="1" applyProtection="1">
      <alignment horizontal="right" vertical="center"/>
      <protection locked="0"/>
    </xf>
    <xf numFmtId="3" fontId="27" fillId="0" borderId="30" xfId="0" applyNumberFormat="1" applyFont="1" applyFill="1" applyBorder="1" applyAlignment="1" applyProtection="1">
      <alignment vertical="center"/>
      <protection locked="0"/>
    </xf>
    <xf numFmtId="172" fontId="33" fillId="0" borderId="0" xfId="0" applyNumberFormat="1" applyFont="1" applyBorder="1" applyAlignment="1">
      <alignment/>
    </xf>
    <xf numFmtId="172" fontId="24" fillId="0" borderId="24" xfId="60" applyNumberFormat="1" applyFont="1" applyFill="1" applyBorder="1" applyAlignment="1" applyProtection="1">
      <alignment vertical="center" wrapText="1"/>
      <protection locked="0"/>
    </xf>
    <xf numFmtId="3" fontId="28" fillId="0" borderId="30" xfId="0" applyNumberFormat="1" applyFont="1" applyFill="1" applyBorder="1" applyAlignment="1" applyProtection="1">
      <alignment vertical="center"/>
      <protection locked="0"/>
    </xf>
    <xf numFmtId="1" fontId="34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34" fillId="0" borderId="0" xfId="0" applyNumberFormat="1" applyFont="1" applyBorder="1" applyAlignment="1">
      <alignment/>
    </xf>
    <xf numFmtId="1" fontId="34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21" xfId="0" applyNumberFormat="1" applyFont="1" applyBorder="1" applyAlignment="1">
      <alignment vertical="center" wrapText="1"/>
    </xf>
    <xf numFmtId="3" fontId="30" fillId="0" borderId="31" xfId="0" applyNumberFormat="1" applyFont="1" applyFill="1" applyBorder="1" applyAlignment="1" applyProtection="1">
      <alignment vertical="center"/>
      <protection locked="0"/>
    </xf>
    <xf numFmtId="1" fontId="28" fillId="0" borderId="32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33" xfId="60" applyNumberFormat="1" applyFont="1" applyFill="1" applyBorder="1" applyAlignment="1" applyProtection="1">
      <alignment horizontal="left" vertical="center" wrapText="1"/>
      <protection locked="0"/>
    </xf>
    <xf numFmtId="3" fontId="28" fillId="0" borderId="32" xfId="0" applyNumberFormat="1" applyFont="1" applyFill="1" applyBorder="1" applyAlignment="1" applyProtection="1">
      <alignment horizontal="right" vertical="center"/>
      <protection locked="0"/>
    </xf>
    <xf numFmtId="3" fontId="28" fillId="0" borderId="34" xfId="0" applyNumberFormat="1" applyFont="1" applyFill="1" applyBorder="1" applyAlignment="1" applyProtection="1">
      <alignment horizontal="right" vertical="center"/>
      <protection locked="0"/>
    </xf>
    <xf numFmtId="174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1" xfId="0" applyNumberFormat="1" applyFont="1" applyFill="1" applyBorder="1" applyAlignment="1" applyProtection="1">
      <alignment vertical="center"/>
      <protection locked="0"/>
    </xf>
    <xf numFmtId="174" fontId="31" fillId="0" borderId="12" xfId="0" applyNumberFormat="1" applyFont="1" applyFill="1" applyBorder="1" applyAlignment="1" applyProtection="1">
      <alignment vertical="center"/>
      <protection locked="0"/>
    </xf>
    <xf numFmtId="3" fontId="25" fillId="0" borderId="30" xfId="0" applyNumberFormat="1" applyFont="1" applyFill="1" applyBorder="1" applyAlignment="1" applyProtection="1">
      <alignment vertical="center"/>
      <protection locked="0"/>
    </xf>
    <xf numFmtId="1" fontId="26" fillId="0" borderId="32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33" xfId="60" applyNumberFormat="1" applyFont="1" applyFill="1" applyBorder="1" applyAlignment="1" applyProtection="1">
      <alignment vertical="center" wrapText="1"/>
      <protection locked="0"/>
    </xf>
    <xf numFmtId="3" fontId="30" fillId="0" borderId="32" xfId="0" applyNumberFormat="1" applyFont="1" applyFill="1" applyBorder="1" applyAlignment="1" applyProtection="1">
      <alignment vertical="center"/>
      <protection locked="0"/>
    </xf>
    <xf numFmtId="3" fontId="30" fillId="0" borderId="34" xfId="0" applyNumberFormat="1" applyFont="1" applyFill="1" applyBorder="1" applyAlignment="1" applyProtection="1">
      <alignment vertical="center"/>
      <protection locked="0"/>
    </xf>
    <xf numFmtId="174" fontId="30" fillId="0" borderId="25" xfId="0" applyNumberFormat="1" applyFont="1" applyFill="1" applyBorder="1" applyAlignment="1" applyProtection="1">
      <alignment vertical="center"/>
      <protection locked="0"/>
    </xf>
    <xf numFmtId="174" fontId="32" fillId="0" borderId="12" xfId="0" applyNumberFormat="1" applyFont="1" applyFill="1" applyBorder="1" applyAlignment="1" applyProtection="1">
      <alignment horizontal="right" vertical="center"/>
      <protection locked="0"/>
    </xf>
    <xf numFmtId="172" fontId="30" fillId="0" borderId="24" xfId="0" applyNumberFormat="1" applyFont="1" applyBorder="1" applyAlignment="1">
      <alignment vertical="center" wrapText="1"/>
    </xf>
    <xf numFmtId="1" fontId="27" fillId="0" borderId="10" xfId="0" applyNumberFormat="1" applyFont="1" applyFill="1" applyBorder="1" applyAlignment="1" applyProtection="1">
      <alignment horizontal="centerContinuous" vertical="center"/>
      <protection locked="0"/>
    </xf>
    <xf numFmtId="174" fontId="27" fillId="0" borderId="12" xfId="0" applyNumberFormat="1" applyFont="1" applyFill="1" applyBorder="1" applyAlignment="1" applyProtection="1">
      <alignment vertical="center"/>
      <protection locked="0"/>
    </xf>
    <xf numFmtId="172" fontId="27" fillId="0" borderId="0" xfId="0" applyNumberFormat="1" applyFont="1" applyBorder="1" applyAlignment="1">
      <alignment vertical="center"/>
    </xf>
    <xf numFmtId="174" fontId="25" fillId="0" borderId="12" xfId="0" applyNumberFormat="1" applyFont="1" applyFill="1" applyBorder="1" applyAlignment="1" applyProtection="1">
      <alignment horizontal="right" vertical="center"/>
      <protection locked="0"/>
    </xf>
    <xf numFmtId="1" fontId="27" fillId="0" borderId="32" xfId="0" applyNumberFormat="1" applyFont="1" applyFill="1" applyBorder="1" applyAlignment="1" applyProtection="1">
      <alignment horizontal="centerContinuous" vertical="center"/>
      <protection locked="0"/>
    </xf>
    <xf numFmtId="3" fontId="27" fillId="0" borderId="32" xfId="0" applyNumberFormat="1" applyFont="1" applyFill="1" applyBorder="1" applyAlignment="1" applyProtection="1">
      <alignment vertical="center"/>
      <protection locked="0"/>
    </xf>
    <xf numFmtId="3" fontId="27" fillId="0" borderId="34" xfId="0" applyNumberFormat="1" applyFont="1" applyFill="1" applyBorder="1" applyAlignment="1" applyProtection="1">
      <alignment vertical="center"/>
      <protection locked="0"/>
    </xf>
    <xf numFmtId="174" fontId="27" fillId="0" borderId="25" xfId="0" applyNumberFormat="1" applyFont="1" applyFill="1" applyBorder="1" applyAlignment="1" applyProtection="1">
      <alignment horizontal="right" vertical="center"/>
      <protection locked="0"/>
    </xf>
    <xf numFmtId="174" fontId="27" fillId="0" borderId="25" xfId="0" applyNumberFormat="1" applyFont="1" applyFill="1" applyBorder="1" applyAlignment="1" applyProtection="1">
      <alignment vertical="center"/>
      <protection locked="0"/>
    </xf>
    <xf numFmtId="172" fontId="27" fillId="0" borderId="0" xfId="0" applyNumberFormat="1" applyFont="1" applyBorder="1" applyAlignment="1">
      <alignment/>
    </xf>
    <xf numFmtId="172" fontId="26" fillId="0" borderId="33" xfId="60" applyNumberFormat="1" applyFont="1" applyFill="1" applyBorder="1" applyAlignment="1" applyProtection="1">
      <alignment vertical="center" wrapText="1"/>
      <protection locked="0"/>
    </xf>
    <xf numFmtId="3" fontId="26" fillId="0" borderId="32" xfId="0" applyNumberFormat="1" applyFont="1" applyFill="1" applyBorder="1" applyAlignment="1" applyProtection="1">
      <alignment vertical="center"/>
      <protection locked="0"/>
    </xf>
    <xf numFmtId="3" fontId="26" fillId="0" borderId="34" xfId="0" applyNumberFormat="1" applyFont="1" applyFill="1" applyBorder="1" applyAlignment="1" applyProtection="1">
      <alignment vertical="center"/>
      <protection locked="0"/>
    </xf>
    <xf numFmtId="174" fontId="26" fillId="0" borderId="25" xfId="0" applyNumberFormat="1" applyFont="1" applyFill="1" applyBorder="1" applyAlignment="1" applyProtection="1">
      <alignment horizontal="right" vertical="center"/>
      <protection locked="0"/>
    </xf>
    <xf numFmtId="174" fontId="26" fillId="0" borderId="25" xfId="0" applyNumberFormat="1" applyFont="1" applyFill="1" applyBorder="1" applyAlignment="1" applyProtection="1">
      <alignment vertical="center"/>
      <protection locked="0"/>
    </xf>
    <xf numFmtId="1" fontId="26" fillId="0" borderId="13" xfId="0" applyNumberFormat="1" applyFont="1" applyFill="1" applyBorder="1" applyAlignment="1" applyProtection="1">
      <alignment horizontal="centerContinuous" vertical="center"/>
      <protection locked="0"/>
    </xf>
    <xf numFmtId="172" fontId="26" fillId="0" borderId="36" xfId="60" applyNumberFormat="1" applyFont="1" applyFill="1" applyBorder="1" applyAlignment="1" applyProtection="1">
      <alignment horizontal="left" vertical="center" wrapText="1"/>
      <protection locked="0"/>
    </xf>
    <xf numFmtId="3" fontId="25" fillId="0" borderId="13" xfId="0" applyNumberFormat="1" applyFont="1" applyFill="1" applyBorder="1" applyAlignment="1" applyProtection="1">
      <alignment vertical="center"/>
      <protection locked="0"/>
    </xf>
    <xf numFmtId="3" fontId="25" fillId="0" borderId="14" xfId="0" applyNumberFormat="1" applyFont="1" applyFill="1" applyBorder="1" applyAlignment="1" applyProtection="1">
      <alignment vertical="center"/>
      <protection locked="0"/>
    </xf>
    <xf numFmtId="174" fontId="25" fillId="0" borderId="15" xfId="0" applyNumberFormat="1" applyFont="1" applyFill="1" applyBorder="1" applyAlignment="1" applyProtection="1">
      <alignment vertical="center"/>
      <protection locked="0"/>
    </xf>
    <xf numFmtId="3" fontId="28" fillId="0" borderId="17" xfId="60" applyNumberFormat="1" applyFont="1" applyFill="1" applyBorder="1" applyAlignment="1" applyProtection="1">
      <alignment vertical="center" wrapText="1"/>
      <protection locked="0"/>
    </xf>
    <xf numFmtId="1" fontId="31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21" xfId="60" applyNumberFormat="1" applyFont="1" applyFill="1" applyBorder="1" applyAlignment="1" applyProtection="1">
      <alignment horizontal="left" vertical="center" wrapText="1"/>
      <protection locked="0"/>
    </xf>
    <xf numFmtId="3" fontId="31" fillId="0" borderId="20" xfId="0" applyNumberFormat="1" applyFont="1" applyFill="1" applyBorder="1" applyAlignment="1" applyProtection="1">
      <alignment vertical="center"/>
      <protection locked="0"/>
    </xf>
    <xf numFmtId="3" fontId="31" fillId="0" borderId="22" xfId="0" applyNumberFormat="1" applyFont="1" applyFill="1" applyBorder="1" applyAlignment="1" applyProtection="1">
      <alignment vertical="center"/>
      <protection locked="0"/>
    </xf>
    <xf numFmtId="174" fontId="31" fillId="0" borderId="23" xfId="0" applyNumberFormat="1" applyFont="1" applyFill="1" applyBorder="1" applyAlignment="1" applyProtection="1">
      <alignment vertical="center"/>
      <protection locked="0"/>
    </xf>
    <xf numFmtId="172" fontId="28" fillId="0" borderId="33" xfId="60" applyNumberFormat="1" applyFont="1" applyFill="1" applyBorder="1" applyAlignment="1" applyProtection="1">
      <alignment vertical="center" wrapText="1"/>
      <protection locked="0"/>
    </xf>
    <xf numFmtId="3" fontId="28" fillId="0" borderId="32" xfId="0" applyNumberFormat="1" applyFont="1" applyFill="1" applyBorder="1" applyAlignment="1" applyProtection="1">
      <alignment vertical="center"/>
      <protection locked="0"/>
    </xf>
    <xf numFmtId="3" fontId="28" fillId="0" borderId="34" xfId="0" applyNumberFormat="1" applyFont="1" applyFill="1" applyBorder="1" applyAlignment="1" applyProtection="1">
      <alignment vertical="center"/>
      <protection locked="0"/>
    </xf>
    <xf numFmtId="174" fontId="28" fillId="0" borderId="25" xfId="0" applyNumberFormat="1" applyFont="1" applyFill="1" applyBorder="1" applyAlignment="1" applyProtection="1">
      <alignment vertical="center"/>
      <protection locked="0"/>
    </xf>
    <xf numFmtId="1" fontId="30" fillId="0" borderId="32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33" xfId="60" applyNumberFormat="1" applyFont="1" applyFill="1" applyBorder="1" applyAlignment="1" applyProtection="1">
      <alignment horizontal="left" vertical="center" wrapText="1"/>
      <protection locked="0"/>
    </xf>
    <xf numFmtId="172" fontId="28" fillId="0" borderId="17" xfId="60" applyNumberFormat="1" applyFont="1" applyFill="1" applyBorder="1" applyAlignment="1" applyProtection="1">
      <alignment vertical="center" wrapText="1"/>
      <protection locked="0"/>
    </xf>
    <xf numFmtId="172" fontId="25" fillId="0" borderId="0" xfId="0" applyNumberFormat="1" applyFont="1" applyBorder="1" applyAlignment="1">
      <alignment/>
    </xf>
    <xf numFmtId="172" fontId="24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174" fontId="24" fillId="0" borderId="12" xfId="0" applyNumberFormat="1" applyFont="1" applyFill="1" applyBorder="1" applyAlignment="1" applyProtection="1">
      <alignment vertical="center"/>
      <protection locked="0"/>
    </xf>
    <xf numFmtId="172" fontId="27" fillId="0" borderId="24" xfId="60" applyNumberFormat="1" applyFont="1" applyFill="1" applyBorder="1" applyAlignment="1" applyProtection="1">
      <alignment vertical="center" wrapText="1"/>
      <protection locked="0"/>
    </xf>
    <xf numFmtId="1" fontId="28" fillId="0" borderId="37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38" xfId="60" applyNumberFormat="1" applyFont="1" applyFill="1" applyBorder="1" applyAlignment="1" applyProtection="1">
      <alignment vertical="center" wrapText="1"/>
      <protection locked="0"/>
    </xf>
    <xf numFmtId="3" fontId="28" fillId="0" borderId="37" xfId="0" applyNumberFormat="1" applyFont="1" applyFill="1" applyBorder="1" applyAlignment="1" applyProtection="1">
      <alignment vertical="center"/>
      <protection locked="0"/>
    </xf>
    <xf numFmtId="3" fontId="28" fillId="0" borderId="39" xfId="0" applyNumberFormat="1" applyFont="1" applyFill="1" applyBorder="1" applyAlignment="1" applyProtection="1">
      <alignment vertical="center"/>
      <protection locked="0"/>
    </xf>
    <xf numFmtId="174" fontId="28" fillId="0" borderId="35" xfId="0" applyNumberFormat="1" applyFont="1" applyFill="1" applyBorder="1" applyAlignment="1" applyProtection="1">
      <alignment vertical="center"/>
      <protection locked="0"/>
    </xf>
    <xf numFmtId="172" fontId="27" fillId="0" borderId="33" xfId="60" applyNumberFormat="1" applyFont="1" applyFill="1" applyBorder="1" applyAlignment="1" applyProtection="1">
      <alignment vertical="center" wrapText="1"/>
      <protection locked="0"/>
    </xf>
    <xf numFmtId="172" fontId="26" fillId="0" borderId="36" xfId="60" applyNumberFormat="1" applyFont="1" applyFill="1" applyBorder="1" applyAlignment="1" applyProtection="1">
      <alignment vertical="center" wrapText="1"/>
      <protection locked="0"/>
    </xf>
    <xf numFmtId="174" fontId="26" fillId="0" borderId="15" xfId="0" applyNumberFormat="1" applyFont="1" applyFill="1" applyBorder="1" applyAlignment="1" applyProtection="1">
      <alignment horizontal="right" vertical="center"/>
      <protection locked="0"/>
    </xf>
    <xf numFmtId="174" fontId="32" fillId="0" borderId="15" xfId="0" applyNumberFormat="1" applyFont="1" applyFill="1" applyBorder="1" applyAlignment="1" applyProtection="1">
      <alignment horizontal="right" vertical="center"/>
      <protection locked="0"/>
    </xf>
    <xf numFmtId="3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1" fontId="30" fillId="0" borderId="16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17" xfId="60" applyNumberFormat="1" applyFont="1" applyFill="1" applyBorder="1" applyAlignment="1" applyProtection="1">
      <alignment horizontal="left" vertical="center" wrapText="1"/>
      <protection locked="0"/>
    </xf>
    <xf numFmtId="3" fontId="30" fillId="0" borderId="18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174" fontId="30" fillId="0" borderId="19" xfId="0" applyNumberFormat="1" applyFont="1" applyFill="1" applyBorder="1" applyAlignment="1" applyProtection="1">
      <alignment vertical="center"/>
      <protection locked="0"/>
    </xf>
    <xf numFmtId="3" fontId="26" fillId="0" borderId="14" xfId="0" applyNumberFormat="1" applyFont="1" applyFill="1" applyBorder="1" applyAlignment="1" applyProtection="1">
      <alignment vertical="center"/>
      <protection locked="0"/>
    </xf>
    <xf numFmtId="3" fontId="26" fillId="0" borderId="13" xfId="0" applyNumberFormat="1" applyFont="1" applyFill="1" applyBorder="1" applyAlignment="1" applyProtection="1">
      <alignment vertical="center"/>
      <protection locked="0"/>
    </xf>
    <xf numFmtId="174" fontId="26" fillId="0" borderId="15" xfId="0" applyNumberFormat="1" applyFont="1" applyFill="1" applyBorder="1" applyAlignment="1" applyProtection="1">
      <alignment vertical="center"/>
      <protection locked="0"/>
    </xf>
    <xf numFmtId="172" fontId="28" fillId="0" borderId="17" xfId="0" applyNumberFormat="1" applyFont="1" applyBorder="1" applyAlignment="1">
      <alignment vertical="center" wrapText="1"/>
    </xf>
    <xf numFmtId="1" fontId="27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27" fillId="0" borderId="21" xfId="60" applyNumberFormat="1" applyFont="1" applyFill="1" applyBorder="1" applyAlignment="1" applyProtection="1">
      <alignment vertical="center" wrapText="1"/>
      <protection locked="0"/>
    </xf>
    <xf numFmtId="3" fontId="27" fillId="0" borderId="20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 applyProtection="1">
      <alignment vertical="center"/>
      <protection locked="0"/>
    </xf>
    <xf numFmtId="174" fontId="27" fillId="0" borderId="23" xfId="0" applyNumberFormat="1" applyFont="1" applyFill="1" applyBorder="1" applyAlignment="1" applyProtection="1">
      <alignment vertical="center"/>
      <protection locked="0"/>
    </xf>
    <xf numFmtId="1" fontId="28" fillId="0" borderId="26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27" xfId="60" applyNumberFormat="1" applyFont="1" applyFill="1" applyBorder="1" applyAlignment="1" applyProtection="1">
      <alignment horizontal="left" vertical="center" wrapText="1"/>
      <protection locked="0"/>
    </xf>
    <xf numFmtId="174" fontId="30" fillId="0" borderId="29" xfId="0" applyNumberFormat="1" applyFont="1" applyFill="1" applyBorder="1" applyAlignment="1" applyProtection="1">
      <alignment horizontal="right" vertical="center"/>
      <protection locked="0"/>
    </xf>
    <xf numFmtId="1" fontId="30" fillId="0" borderId="13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27" xfId="60" applyNumberFormat="1" applyFont="1" applyFill="1" applyBorder="1" applyAlignment="1" applyProtection="1">
      <alignment vertical="center" wrapText="1"/>
      <protection locked="0"/>
    </xf>
    <xf numFmtId="49" fontId="30" fillId="0" borderId="24" xfId="60" applyNumberFormat="1" applyFont="1" applyFill="1" applyBorder="1" applyAlignment="1" applyProtection="1">
      <alignment vertical="center" wrapText="1"/>
      <protection locked="0"/>
    </xf>
    <xf numFmtId="1" fontId="33" fillId="0" borderId="20" xfId="0" applyNumberFormat="1" applyFont="1" applyFill="1" applyBorder="1" applyAlignment="1" applyProtection="1">
      <alignment horizontal="centerContinuous" vertical="center"/>
      <protection locked="0"/>
    </xf>
    <xf numFmtId="174" fontId="27" fillId="0" borderId="23" xfId="0" applyNumberFormat="1" applyFont="1" applyFill="1" applyBorder="1" applyAlignment="1" applyProtection="1">
      <alignment horizontal="right" vertical="center"/>
      <protection locked="0"/>
    </xf>
    <xf numFmtId="49" fontId="30" fillId="0" borderId="33" xfId="60" applyNumberFormat="1" applyFont="1" applyFill="1" applyBorder="1" applyAlignment="1" applyProtection="1">
      <alignment vertical="center" wrapText="1"/>
      <protection locked="0"/>
    </xf>
    <xf numFmtId="1" fontId="33" fillId="0" borderId="32" xfId="0" applyNumberFormat="1" applyFont="1" applyFill="1" applyBorder="1" applyAlignment="1" applyProtection="1">
      <alignment horizontal="centerContinuous" vertical="center"/>
      <protection locked="0"/>
    </xf>
    <xf numFmtId="3" fontId="2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1" xfId="0" applyNumberFormat="1" applyFont="1" applyFill="1" applyBorder="1" applyAlignment="1" applyProtection="1">
      <alignment horizontal="right" vertical="center"/>
      <protection locked="0"/>
    </xf>
    <xf numFmtId="1" fontId="24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28" fillId="0" borderId="21" xfId="60" applyNumberFormat="1" applyFont="1" applyFill="1" applyBorder="1" applyAlignment="1" applyProtection="1">
      <alignment vertical="center" wrapText="1"/>
      <protection locked="0"/>
    </xf>
    <xf numFmtId="174" fontId="24" fillId="0" borderId="23" xfId="0" applyNumberFormat="1" applyFont="1" applyFill="1" applyBorder="1" applyAlignment="1" applyProtection="1">
      <alignment horizontal="right" vertical="center"/>
      <protection locked="0"/>
    </xf>
    <xf numFmtId="3" fontId="24" fillId="0" borderId="37" xfId="0" applyNumberFormat="1" applyFont="1" applyFill="1" applyBorder="1" applyAlignment="1" applyProtection="1">
      <alignment vertical="center"/>
      <protection locked="0"/>
    </xf>
    <xf numFmtId="3" fontId="24" fillId="0" borderId="39" xfId="0" applyNumberFormat="1" applyFont="1" applyFill="1" applyBorder="1" applyAlignment="1" applyProtection="1">
      <alignment vertical="center"/>
      <protection locked="0"/>
    </xf>
    <xf numFmtId="174" fontId="24" fillId="0" borderId="35" xfId="0" applyNumberFormat="1" applyFont="1" applyFill="1" applyBorder="1" applyAlignment="1" applyProtection="1">
      <alignment vertical="center"/>
      <protection locked="0"/>
    </xf>
    <xf numFmtId="3" fontId="24" fillId="0" borderId="32" xfId="0" applyNumberFormat="1" applyFont="1" applyFill="1" applyBorder="1" applyAlignment="1" applyProtection="1">
      <alignment vertical="center"/>
      <protection locked="0"/>
    </xf>
    <xf numFmtId="3" fontId="24" fillId="0" borderId="34" xfId="0" applyNumberFormat="1" applyFont="1" applyFill="1" applyBorder="1" applyAlignment="1" applyProtection="1">
      <alignment vertical="center"/>
      <protection locked="0"/>
    </xf>
    <xf numFmtId="174" fontId="24" fillId="0" borderId="25" xfId="0" applyNumberFormat="1" applyFont="1" applyFill="1" applyBorder="1" applyAlignment="1" applyProtection="1">
      <alignment vertical="center"/>
      <protection locked="0"/>
    </xf>
    <xf numFmtId="174" fontId="30" fillId="0" borderId="15" xfId="0" applyNumberFormat="1" applyFont="1" applyFill="1" applyBorder="1" applyAlignment="1" applyProtection="1">
      <alignment horizontal="right" vertical="center"/>
      <protection locked="0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11" xfId="0" applyNumberFormat="1" applyFont="1" applyFill="1" applyBorder="1" applyAlignment="1" applyProtection="1">
      <alignment vertical="center"/>
      <protection locked="0"/>
    </xf>
    <xf numFmtId="174" fontId="33" fillId="0" borderId="12" xfId="0" applyNumberFormat="1" applyFont="1" applyFill="1" applyBorder="1" applyAlignment="1" applyProtection="1">
      <alignment horizontal="right" vertical="center"/>
      <protection locked="0"/>
    </xf>
    <xf numFmtId="3" fontId="33" fillId="0" borderId="30" xfId="0" applyNumberFormat="1" applyFont="1" applyFill="1" applyBorder="1" applyAlignment="1" applyProtection="1">
      <alignment vertical="center"/>
      <protection locked="0"/>
    </xf>
    <xf numFmtId="174" fontId="24" fillId="0" borderId="25" xfId="0" applyNumberFormat="1" applyFont="1" applyFill="1" applyBorder="1" applyAlignment="1" applyProtection="1">
      <alignment horizontal="right" vertical="center"/>
      <protection locked="0"/>
    </xf>
    <xf numFmtId="3" fontId="24" fillId="0" borderId="16" xfId="0" applyNumberFormat="1" applyFont="1" applyFill="1" applyBorder="1" applyAlignment="1" applyProtection="1">
      <alignment vertical="center"/>
      <protection locked="0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174" fontId="24" fillId="0" borderId="19" xfId="0" applyNumberFormat="1" applyFont="1" applyFill="1" applyBorder="1" applyAlignment="1" applyProtection="1">
      <alignment vertical="center"/>
      <protection locked="0"/>
    </xf>
    <xf numFmtId="1" fontId="28" fillId="0" borderId="16" xfId="0" applyNumberFormat="1" applyFont="1" applyFill="1" applyBorder="1" applyAlignment="1" applyProtection="1">
      <alignment horizontal="center" vertical="center"/>
      <protection locked="0"/>
    </xf>
    <xf numFmtId="173" fontId="26" fillId="0" borderId="0" xfId="0" applyNumberFormat="1" applyFont="1" applyFill="1" applyBorder="1" applyAlignment="1" applyProtection="1">
      <alignment vertical="center"/>
      <protection locked="0"/>
    </xf>
    <xf numFmtId="173" fontId="28" fillId="0" borderId="0" xfId="0" applyNumberFormat="1" applyFont="1" applyFill="1" applyBorder="1" applyAlignment="1" applyProtection="1">
      <alignment vertical="center"/>
      <protection locked="0"/>
    </xf>
    <xf numFmtId="3" fontId="28" fillId="0" borderId="26" xfId="0" applyNumberFormat="1" applyFont="1" applyFill="1" applyBorder="1" applyAlignment="1" applyProtection="1">
      <alignment vertical="center"/>
      <protection locked="0"/>
    </xf>
    <xf numFmtId="3" fontId="28" fillId="0" borderId="28" xfId="0" applyNumberFormat="1" applyFont="1" applyFill="1" applyBorder="1" applyAlignment="1" applyProtection="1">
      <alignment vertical="center"/>
      <protection locked="0"/>
    </xf>
    <xf numFmtId="174" fontId="28" fillId="0" borderId="29" xfId="0" applyNumberFormat="1" applyFont="1" applyFill="1" applyBorder="1" applyAlignment="1" applyProtection="1">
      <alignment horizontal="right" vertical="center"/>
      <protection locked="0"/>
    </xf>
    <xf numFmtId="174" fontId="28" fillId="0" borderId="29" xfId="0" applyNumberFormat="1" applyFont="1" applyFill="1" applyBorder="1" applyAlignment="1" applyProtection="1">
      <alignment vertical="center"/>
      <protection locked="0"/>
    </xf>
    <xf numFmtId="1" fontId="26" fillId="0" borderId="20" xfId="0" applyNumberFormat="1" applyFont="1" applyFill="1" applyBorder="1" applyAlignment="1" applyProtection="1">
      <alignment horizontal="centerContinuous" vertical="center"/>
      <protection locked="0"/>
    </xf>
    <xf numFmtId="1" fontId="24" fillId="0" borderId="40" xfId="0" applyNumberFormat="1" applyFont="1" applyFill="1" applyBorder="1" applyAlignment="1" applyProtection="1">
      <alignment horizontal="centerContinuous" vertical="center"/>
      <protection locked="0"/>
    </xf>
    <xf numFmtId="3" fontId="24" fillId="0" borderId="40" xfId="0" applyNumberFormat="1" applyFont="1" applyFill="1" applyBorder="1" applyAlignment="1" applyProtection="1">
      <alignment vertical="center"/>
      <protection locked="0"/>
    </xf>
    <xf numFmtId="3" fontId="24" fillId="0" borderId="41" xfId="0" applyNumberFormat="1" applyFont="1" applyFill="1" applyBorder="1" applyAlignment="1" applyProtection="1">
      <alignment vertical="center"/>
      <protection locked="0"/>
    </xf>
    <xf numFmtId="174" fontId="24" fillId="0" borderId="42" xfId="0" applyNumberFormat="1" applyFont="1" applyFill="1" applyBorder="1" applyAlignment="1" applyProtection="1">
      <alignment vertical="center"/>
      <protection locked="0"/>
    </xf>
    <xf numFmtId="1" fontId="25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25" fillId="0" borderId="24" xfId="60" applyNumberFormat="1" applyFont="1" applyFill="1" applyBorder="1" applyAlignment="1" applyProtection="1">
      <alignment vertical="center" wrapText="1"/>
      <protection locked="0"/>
    </xf>
    <xf numFmtId="3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11" xfId="0" applyNumberFormat="1" applyFont="1" applyFill="1" applyBorder="1" applyAlignment="1" applyProtection="1">
      <alignment vertical="center"/>
      <protection locked="0"/>
    </xf>
    <xf numFmtId="1" fontId="26" fillId="0" borderId="16" xfId="0" applyNumberFormat="1" applyFont="1" applyFill="1" applyBorder="1" applyAlignment="1" applyProtection="1">
      <alignment horizontal="centerContinuous" vertical="center"/>
      <protection locked="0"/>
    </xf>
    <xf numFmtId="172" fontId="26" fillId="0" borderId="17" xfId="60" applyNumberFormat="1" applyFont="1" applyFill="1" applyBorder="1" applyAlignment="1" applyProtection="1">
      <alignment vertical="center" wrapText="1"/>
      <protection locked="0"/>
    </xf>
    <xf numFmtId="3" fontId="25" fillId="0" borderId="16" xfId="0" applyNumberFormat="1" applyFont="1" applyFill="1" applyBorder="1" applyAlignment="1" applyProtection="1">
      <alignment vertical="center"/>
      <protection locked="0"/>
    </xf>
    <xf numFmtId="3" fontId="25" fillId="0" borderId="18" xfId="0" applyNumberFormat="1" applyFont="1" applyFill="1" applyBorder="1" applyAlignment="1" applyProtection="1">
      <alignment vertical="center"/>
      <protection locked="0"/>
    </xf>
    <xf numFmtId="174" fontId="25" fillId="0" borderId="19" xfId="0" applyNumberFormat="1" applyFont="1" applyFill="1" applyBorder="1" applyAlignment="1" applyProtection="1">
      <alignment horizontal="right" vertical="center"/>
      <protection locked="0"/>
    </xf>
    <xf numFmtId="3" fontId="26" fillId="0" borderId="16" xfId="0" applyNumberFormat="1" applyFont="1" applyFill="1" applyBorder="1" applyAlignment="1" applyProtection="1">
      <alignment vertical="center"/>
      <protection locked="0"/>
    </xf>
    <xf numFmtId="3" fontId="26" fillId="0" borderId="18" xfId="0" applyNumberFormat="1" applyFont="1" applyFill="1" applyBorder="1" applyAlignment="1" applyProtection="1">
      <alignment vertical="center"/>
      <protection locked="0"/>
    </xf>
    <xf numFmtId="174" fontId="26" fillId="0" borderId="19" xfId="0" applyNumberFormat="1" applyFont="1" applyFill="1" applyBorder="1" applyAlignment="1" applyProtection="1">
      <alignment vertical="center"/>
      <protection locked="0"/>
    </xf>
    <xf numFmtId="3" fontId="25" fillId="0" borderId="13" xfId="0" applyNumberFormat="1" applyFont="1" applyFill="1" applyBorder="1" applyAlignment="1" applyProtection="1">
      <alignment horizontal="right" vertical="center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172" fontId="24" fillId="0" borderId="36" xfId="60" applyNumberFormat="1" applyFont="1" applyFill="1" applyBorder="1" applyAlignment="1" applyProtection="1">
      <alignment vertical="center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/>
      <protection locked="0"/>
    </xf>
    <xf numFmtId="3" fontId="24" fillId="0" borderId="30" xfId="0" applyNumberFormat="1" applyFont="1" applyFill="1" applyBorder="1" applyAlignment="1" applyProtection="1">
      <alignment vertical="center"/>
      <protection locked="0"/>
    </xf>
    <xf numFmtId="1" fontId="27" fillId="0" borderId="20" xfId="0" applyNumberFormat="1" applyFont="1" applyFill="1" applyBorder="1" applyAlignment="1" applyProtection="1">
      <alignment horizontal="center" vertical="center"/>
      <protection locked="0"/>
    </xf>
    <xf numFmtId="3" fontId="27" fillId="0" borderId="31" xfId="0" applyNumberFormat="1" applyFont="1" applyFill="1" applyBorder="1" applyAlignment="1" applyProtection="1">
      <alignment vertical="center"/>
      <protection locked="0"/>
    </xf>
    <xf numFmtId="174" fontId="25" fillId="0" borderId="23" xfId="0" applyNumberFormat="1" applyFont="1" applyFill="1" applyBorder="1" applyAlignment="1" applyProtection="1">
      <alignment horizontal="right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 applyProtection="1">
      <alignment horizontal="center" vertical="center"/>
      <protection locked="0"/>
    </xf>
    <xf numFmtId="1" fontId="30" fillId="0" borderId="20" xfId="0" applyNumberFormat="1" applyFont="1" applyFill="1" applyBorder="1" applyAlignment="1" applyProtection="1">
      <alignment horizontal="center" vertical="center"/>
      <protection locked="0"/>
    </xf>
    <xf numFmtId="172" fontId="24" fillId="0" borderId="38" xfId="60" applyNumberFormat="1" applyFont="1" applyFill="1" applyBorder="1" applyAlignment="1" applyProtection="1">
      <alignment vertical="center" wrapText="1"/>
      <protection locked="0"/>
    </xf>
    <xf numFmtId="3" fontId="28" fillId="0" borderId="37" xfId="0" applyNumberFormat="1" applyFont="1" applyFill="1" applyBorder="1" applyAlignment="1" applyProtection="1">
      <alignment horizontal="right" vertical="center"/>
      <protection locked="0"/>
    </xf>
    <xf numFmtId="3" fontId="28" fillId="0" borderId="39" xfId="0" applyNumberFormat="1" applyFont="1" applyFill="1" applyBorder="1" applyAlignment="1" applyProtection="1">
      <alignment horizontal="right" vertical="center"/>
      <protection locked="0"/>
    </xf>
    <xf numFmtId="3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26" fillId="0" borderId="11" xfId="0" applyNumberFormat="1" applyFont="1" applyFill="1" applyBorder="1" applyAlignment="1" applyProtection="1">
      <alignment horizontal="right" vertical="center"/>
      <protection locked="0"/>
    </xf>
    <xf numFmtId="172" fontId="24" fillId="0" borderId="36" xfId="60" applyNumberFormat="1" applyFont="1" applyFill="1" applyBorder="1" applyAlignment="1" applyProtection="1">
      <alignment horizontal="left" vertical="center" wrapText="1"/>
      <protection locked="0"/>
    </xf>
    <xf numFmtId="3" fontId="33" fillId="0" borderId="20" xfId="0" applyNumberFormat="1" applyFont="1" applyFill="1" applyBorder="1" applyAlignment="1" applyProtection="1">
      <alignment vertical="center"/>
      <protection locked="0"/>
    </xf>
    <xf numFmtId="3" fontId="33" fillId="0" borderId="22" xfId="0" applyNumberFormat="1" applyFont="1" applyFill="1" applyBorder="1" applyAlignment="1" applyProtection="1">
      <alignment vertical="center"/>
      <protection locked="0"/>
    </xf>
    <xf numFmtId="174" fontId="33" fillId="0" borderId="23" xfId="0" applyNumberFormat="1" applyFont="1" applyFill="1" applyBorder="1" applyAlignment="1" applyProtection="1">
      <alignment horizontal="right" vertical="center"/>
      <protection locked="0"/>
    </xf>
    <xf numFmtId="3" fontId="33" fillId="0" borderId="31" xfId="0" applyNumberFormat="1" applyFont="1" applyFill="1" applyBorder="1" applyAlignment="1" applyProtection="1">
      <alignment vertical="center"/>
      <protection locked="0"/>
    </xf>
    <xf numFmtId="3" fontId="25" fillId="0" borderId="32" xfId="0" applyNumberFormat="1" applyFont="1" applyFill="1" applyBorder="1" applyAlignment="1" applyProtection="1">
      <alignment vertical="center"/>
      <protection locked="0"/>
    </xf>
    <xf numFmtId="3" fontId="25" fillId="0" borderId="34" xfId="0" applyNumberFormat="1" applyFont="1" applyFill="1" applyBorder="1" applyAlignment="1" applyProtection="1">
      <alignment vertical="center"/>
      <protection locked="0"/>
    </xf>
    <xf numFmtId="174" fontId="25" fillId="0" borderId="25" xfId="0" applyNumberFormat="1" applyFont="1" applyFill="1" applyBorder="1" applyAlignment="1" applyProtection="1">
      <alignment vertical="center"/>
      <protection locked="0"/>
    </xf>
    <xf numFmtId="3" fontId="27" fillId="0" borderId="10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174" fontId="32" fillId="0" borderId="12" xfId="0" applyNumberFormat="1" applyFont="1" applyFill="1" applyBorder="1" applyAlignment="1" applyProtection="1">
      <alignment vertical="center"/>
      <protection locked="0"/>
    </xf>
    <xf numFmtId="174" fontId="35" fillId="0" borderId="25" xfId="0" applyNumberFormat="1" applyFont="1" applyFill="1" applyBorder="1" applyAlignment="1" applyProtection="1">
      <alignment horizontal="right" vertical="center"/>
      <protection locked="0"/>
    </xf>
    <xf numFmtId="1" fontId="35" fillId="0" borderId="10" xfId="0" applyNumberFormat="1" applyFont="1" applyFill="1" applyBorder="1" applyAlignment="1" applyProtection="1">
      <alignment horizontal="centerContinuous" vertical="center"/>
      <protection locked="0"/>
    </xf>
    <xf numFmtId="172" fontId="35" fillId="0" borderId="0" xfId="0" applyNumberFormat="1" applyFont="1" applyBorder="1" applyAlignment="1">
      <alignment/>
    </xf>
    <xf numFmtId="174" fontId="35" fillId="0" borderId="12" xfId="0" applyNumberFormat="1" applyFont="1" applyFill="1" applyBorder="1" applyAlignment="1" applyProtection="1">
      <alignment horizontal="right" vertical="center"/>
      <protection locked="0"/>
    </xf>
    <xf numFmtId="1" fontId="28" fillId="0" borderId="13" xfId="0" applyNumberFormat="1" applyFont="1" applyFill="1" applyBorder="1" applyAlignment="1" applyProtection="1">
      <alignment horizontal="centerContinuous" vertical="center"/>
      <protection locked="0"/>
    </xf>
    <xf numFmtId="172" fontId="30" fillId="0" borderId="33" xfId="0" applyNumberFormat="1" applyFont="1" applyBorder="1" applyAlignment="1">
      <alignment vertical="center" wrapText="1"/>
    </xf>
    <xf numFmtId="172" fontId="34" fillId="0" borderId="24" xfId="60" applyNumberFormat="1" applyFont="1" applyFill="1" applyBorder="1" applyAlignment="1" applyProtection="1">
      <alignment vertical="center" wrapText="1"/>
      <protection locked="0"/>
    </xf>
    <xf numFmtId="3" fontId="34" fillId="0" borderId="30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Fill="1" applyBorder="1" applyAlignment="1" applyProtection="1">
      <alignment vertical="center"/>
      <protection locked="0"/>
    </xf>
    <xf numFmtId="174" fontId="34" fillId="0" borderId="12" xfId="0" applyNumberFormat="1" applyFont="1" applyFill="1" applyBorder="1" applyAlignment="1" applyProtection="1">
      <alignment horizontal="right" vertical="center"/>
      <protection locked="0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174" fontId="34" fillId="0" borderId="43" xfId="0" applyNumberFormat="1" applyFont="1" applyFill="1" applyBorder="1" applyAlignment="1" applyProtection="1">
      <alignment horizontal="right" vertical="center"/>
      <protection locked="0"/>
    </xf>
    <xf numFmtId="1" fontId="32" fillId="0" borderId="20" xfId="0" applyNumberFormat="1" applyFont="1" applyFill="1" applyBorder="1" applyAlignment="1" applyProtection="1">
      <alignment horizontal="centerContinuous" vertical="center"/>
      <protection locked="0"/>
    </xf>
    <xf numFmtId="172" fontId="34" fillId="0" borderId="23" xfId="60" applyNumberFormat="1" applyFont="1" applyFill="1" applyBorder="1" applyAlignment="1" applyProtection="1">
      <alignment vertical="center" wrapText="1"/>
      <protection locked="0"/>
    </xf>
    <xf numFmtId="3" fontId="34" fillId="0" borderId="31" xfId="0" applyNumberFormat="1" applyFont="1" applyFill="1" applyBorder="1" applyAlignment="1" applyProtection="1">
      <alignment vertical="center"/>
      <protection locked="0"/>
    </xf>
    <xf numFmtId="3" fontId="34" fillId="0" borderId="22" xfId="0" applyNumberFormat="1" applyFont="1" applyFill="1" applyBorder="1" applyAlignment="1" applyProtection="1">
      <alignment vertical="center"/>
      <protection locked="0"/>
    </xf>
    <xf numFmtId="174" fontId="34" fillId="0" borderId="23" xfId="0" applyNumberFormat="1" applyFont="1" applyFill="1" applyBorder="1" applyAlignment="1" applyProtection="1">
      <alignment horizontal="right" vertical="center"/>
      <protection locked="0"/>
    </xf>
    <xf numFmtId="3" fontId="34" fillId="0" borderId="20" xfId="0" applyNumberFormat="1" applyFont="1" applyFill="1" applyBorder="1" applyAlignment="1" applyProtection="1">
      <alignment vertical="center"/>
      <protection locked="0"/>
    </xf>
    <xf numFmtId="174" fontId="34" fillId="0" borderId="44" xfId="0" applyNumberFormat="1" applyFont="1" applyFill="1" applyBorder="1" applyAlignment="1" applyProtection="1">
      <alignment horizontal="right" vertical="center"/>
      <protection locked="0"/>
    </xf>
    <xf numFmtId="1" fontId="24" fillId="0" borderId="10" xfId="0" applyNumberFormat="1" applyFont="1" applyBorder="1" applyAlignment="1">
      <alignment vertical="center"/>
    </xf>
    <xf numFmtId="172" fontId="24" fillId="0" borderId="24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174" fontId="24" fillId="0" borderId="12" xfId="0" applyNumberFormat="1" applyFont="1" applyFill="1" applyBorder="1" applyAlignment="1" applyProtection="1">
      <alignment horizontal="right" vertical="center"/>
      <protection locked="0"/>
    </xf>
    <xf numFmtId="174" fontId="24" fillId="0" borderId="43" xfId="0" applyNumberFormat="1" applyFont="1" applyFill="1" applyBorder="1" applyAlignment="1" applyProtection="1">
      <alignment horizontal="right" vertical="center"/>
      <protection locked="0"/>
    </xf>
    <xf numFmtId="3" fontId="24" fillId="0" borderId="30" xfId="0" applyNumberFormat="1" applyFont="1" applyBorder="1" applyAlignment="1">
      <alignment vertical="center"/>
    </xf>
    <xf numFmtId="174" fontId="24" fillId="0" borderId="12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172" fontId="34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34" fillId="0" borderId="10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174" fontId="34" fillId="0" borderId="12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" fontId="35" fillId="0" borderId="10" xfId="0" applyNumberFormat="1" applyFont="1" applyBorder="1" applyAlignment="1">
      <alignment vertical="center"/>
    </xf>
    <xf numFmtId="172" fontId="35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35" fillId="0" borderId="10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3" fontId="35" fillId="0" borderId="30" xfId="0" applyNumberFormat="1" applyFont="1" applyBorder="1" applyAlignment="1">
      <alignment vertical="center"/>
    </xf>
    <xf numFmtId="174" fontId="35" fillId="0" borderId="43" xfId="0" applyNumberFormat="1" applyFont="1" applyFill="1" applyBorder="1" applyAlignment="1" applyProtection="1">
      <alignment horizontal="right" vertical="center"/>
      <protection locked="0"/>
    </xf>
    <xf numFmtId="3" fontId="35" fillId="0" borderId="24" xfId="0" applyNumberFormat="1" applyFont="1" applyBorder="1" applyAlignment="1">
      <alignment vertical="center"/>
    </xf>
    <xf numFmtId="174" fontId="35" fillId="0" borderId="12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72" fontId="25" fillId="0" borderId="24" xfId="60" applyNumberFormat="1" applyFont="1" applyFill="1" applyBorder="1" applyAlignment="1" applyProtection="1">
      <alignment horizontal="left" vertical="center" wrapText="1"/>
      <protection locked="0"/>
    </xf>
    <xf numFmtId="3" fontId="25" fillId="0" borderId="1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4" fontId="25" fillId="0" borderId="43" xfId="0" applyNumberFormat="1" applyFont="1" applyFill="1" applyBorder="1" applyAlignment="1" applyProtection="1">
      <alignment horizontal="right" vertical="center"/>
      <protection locked="0"/>
    </xf>
    <xf numFmtId="3" fontId="25" fillId="0" borderId="24" xfId="0" applyNumberFormat="1" applyFont="1" applyBorder="1" applyAlignment="1">
      <alignment vertical="center"/>
    </xf>
    <xf numFmtId="174" fontId="25" fillId="0" borderId="12" xfId="0" applyNumberFormat="1" applyFont="1" applyBorder="1" applyAlignment="1">
      <alignment vertical="center"/>
    </xf>
    <xf numFmtId="172" fontId="25" fillId="0" borderId="0" xfId="0" applyNumberFormat="1" applyFont="1" applyBorder="1" applyAlignment="1">
      <alignment vertical="center"/>
    </xf>
    <xf numFmtId="3" fontId="34" fillId="0" borderId="45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30" fillId="0" borderId="30" xfId="0" applyNumberFormat="1" applyFont="1" applyBorder="1" applyAlignment="1">
      <alignment vertical="center"/>
    </xf>
    <xf numFmtId="174" fontId="30" fillId="0" borderId="43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174" fontId="26" fillId="0" borderId="43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>
      <alignment vertical="center"/>
    </xf>
    <xf numFmtId="3" fontId="34" fillId="0" borderId="3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vertical="center"/>
    </xf>
    <xf numFmtId="174" fontId="30" fillId="0" borderId="12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3" fontId="27" fillId="0" borderId="30" xfId="0" applyNumberFormat="1" applyFont="1" applyBorder="1" applyAlignment="1">
      <alignment vertical="center"/>
    </xf>
    <xf numFmtId="174" fontId="27" fillId="0" borderId="43" xfId="0" applyNumberFormat="1" applyFont="1" applyFill="1" applyBorder="1" applyAlignment="1" applyProtection="1">
      <alignment horizontal="right" vertical="center"/>
      <protection locked="0"/>
    </xf>
    <xf numFmtId="174" fontId="27" fillId="0" borderId="12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174" fontId="28" fillId="0" borderId="43" xfId="0" applyNumberFormat="1" applyFont="1" applyFill="1" applyBorder="1" applyAlignment="1" applyProtection="1">
      <alignment horizontal="right" vertical="center"/>
      <protection locked="0"/>
    </xf>
    <xf numFmtId="3" fontId="28" fillId="0" borderId="30" xfId="0" applyNumberFormat="1" applyFont="1" applyBorder="1" applyAlignment="1">
      <alignment vertical="center"/>
    </xf>
    <xf numFmtId="174" fontId="28" fillId="0" borderId="12" xfId="0" applyNumberFormat="1" applyFont="1" applyBorder="1" applyAlignment="1">
      <alignment vertical="center"/>
    </xf>
    <xf numFmtId="1" fontId="34" fillId="0" borderId="20" xfId="0" applyNumberFormat="1" applyFont="1" applyBorder="1" applyAlignment="1">
      <alignment vertical="center"/>
    </xf>
    <xf numFmtId="172" fontId="34" fillId="0" borderId="21" xfId="0" applyNumberFormat="1" applyFont="1" applyBorder="1" applyAlignment="1">
      <alignment vertical="center" wrapText="1"/>
    </xf>
    <xf numFmtId="3" fontId="34" fillId="0" borderId="20" xfId="0" applyNumberFormat="1" applyFont="1" applyBorder="1" applyAlignment="1">
      <alignment vertical="center"/>
    </xf>
    <xf numFmtId="3" fontId="34" fillId="0" borderId="22" xfId="0" applyNumberFormat="1" applyFont="1" applyBorder="1" applyAlignment="1">
      <alignment vertical="center"/>
    </xf>
    <xf numFmtId="3" fontId="34" fillId="0" borderId="31" xfId="0" applyNumberFormat="1" applyFont="1" applyBorder="1" applyAlignment="1">
      <alignment vertical="center"/>
    </xf>
    <xf numFmtId="174" fontId="34" fillId="0" borderId="23" xfId="0" applyNumberFormat="1" applyFont="1" applyBorder="1" applyAlignment="1">
      <alignment vertical="center"/>
    </xf>
    <xf numFmtId="1" fontId="26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74" fontId="26" fillId="0" borderId="0" xfId="0" applyNumberFormat="1" applyFont="1" applyBorder="1" applyAlignment="1">
      <alignment/>
    </xf>
    <xf numFmtId="172" fontId="26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174" fontId="25" fillId="0" borderId="0" xfId="0" applyNumberFormat="1" applyFont="1" applyBorder="1" applyAlignment="1">
      <alignment/>
    </xf>
    <xf numFmtId="172" fontId="36" fillId="0" borderId="0" xfId="0" applyNumberFormat="1" applyFont="1" applyAlignment="1">
      <alignment horizontal="right"/>
    </xf>
    <xf numFmtId="172" fontId="3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72" fontId="28" fillId="0" borderId="0" xfId="0" applyNumberFormat="1" applyFont="1" applyAlignment="1">
      <alignment wrapText="1"/>
    </xf>
    <xf numFmtId="3" fontId="28" fillId="0" borderId="0" xfId="0" applyNumberFormat="1" applyFont="1" applyBorder="1" applyAlignment="1">
      <alignment/>
    </xf>
    <xf numFmtId="174" fontId="28" fillId="0" borderId="0" xfId="0" applyNumberFormat="1" applyFont="1" applyBorder="1" applyAlignment="1">
      <alignment/>
    </xf>
    <xf numFmtId="1" fontId="31" fillId="0" borderId="32" xfId="0" applyNumberFormat="1" applyFont="1" applyFill="1" applyBorder="1" applyAlignment="1" applyProtection="1">
      <alignment horizontal="centerContinuous" vertical="center"/>
      <protection locked="0"/>
    </xf>
    <xf numFmtId="3" fontId="31" fillId="0" borderId="32" xfId="0" applyNumberFormat="1" applyFont="1" applyFill="1" applyBorder="1" applyAlignment="1" applyProtection="1">
      <alignment vertical="center"/>
      <protection locked="0"/>
    </xf>
    <xf numFmtId="3" fontId="31" fillId="0" borderId="34" xfId="0" applyNumberFormat="1" applyFont="1" applyFill="1" applyBorder="1" applyAlignment="1" applyProtection="1">
      <alignment vertical="center"/>
      <protection locked="0"/>
    </xf>
    <xf numFmtId="174" fontId="31" fillId="0" borderId="25" xfId="0" applyNumberFormat="1" applyFont="1" applyFill="1" applyBorder="1" applyAlignment="1" applyProtection="1">
      <alignment vertical="center"/>
      <protection locked="0"/>
    </xf>
    <xf numFmtId="172" fontId="21" fillId="0" borderId="24" xfId="60" applyNumberFormat="1" applyFont="1" applyFill="1" applyBorder="1" applyAlignment="1" applyProtection="1">
      <alignment vertical="center" wrapText="1"/>
      <protection locked="0"/>
    </xf>
    <xf numFmtId="172" fontId="30" fillId="0" borderId="17" xfId="60" applyNumberFormat="1" applyFont="1" applyFill="1" applyBorder="1" applyAlignment="1" applyProtection="1">
      <alignment vertical="center" wrapText="1"/>
      <protection locked="0"/>
    </xf>
    <xf numFmtId="172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1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/>
    </xf>
    <xf numFmtId="172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172" fontId="21" fillId="0" borderId="47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72" fontId="2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172" fontId="21" fillId="0" borderId="53" xfId="6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>
      <alignment vertical="center"/>
    </xf>
    <xf numFmtId="0" fontId="2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9"/>
  <sheetViews>
    <sheetView tabSelected="1" zoomScalePageLayoutView="0" workbookViewId="0" topLeftCell="A877">
      <selection activeCell="A903" sqref="A903:A905"/>
    </sheetView>
  </sheetViews>
  <sheetFormatPr defaultColWidth="9.00390625" defaultRowHeight="12.75"/>
  <cols>
    <col min="1" max="1" width="5.75390625" style="358" customWidth="1"/>
    <col min="2" max="2" width="19.00390625" style="361" customWidth="1"/>
    <col min="3" max="3" width="11.00390625" style="13" customWidth="1"/>
    <col min="4" max="4" width="10.875" style="13" customWidth="1"/>
    <col min="5" max="5" width="5.25390625" style="13" customWidth="1"/>
    <col min="6" max="6" width="11.625" style="13" customWidth="1"/>
    <col min="7" max="7" width="11.25390625" style="13" customWidth="1"/>
    <col min="8" max="8" width="5.75390625" style="360" customWidth="1"/>
    <col min="9" max="10" width="10.00390625" style="13" customWidth="1"/>
    <col min="11" max="11" width="5.375" style="360" customWidth="1"/>
    <col min="12" max="12" width="12.25390625" style="13" customWidth="1"/>
    <col min="13" max="13" width="11.25390625" style="13" bestFit="1" customWidth="1"/>
    <col min="14" max="16384" width="9.125" style="13" customWidth="1"/>
  </cols>
  <sheetData>
    <row r="1" spans="1:11" s="6" customFormat="1" ht="27" customHeight="1">
      <c r="A1" s="1" t="s">
        <v>177</v>
      </c>
      <c r="B1" s="2"/>
      <c r="C1" s="3"/>
      <c r="D1" s="3"/>
      <c r="E1" s="3"/>
      <c r="F1" s="3"/>
      <c r="G1" s="3"/>
      <c r="H1" s="4"/>
      <c r="I1" s="3"/>
      <c r="J1" s="3"/>
      <c r="K1" s="5"/>
    </row>
    <row r="2" spans="1:11" s="6" customFormat="1" ht="16.5" customHeight="1">
      <c r="A2" s="7" t="s">
        <v>163</v>
      </c>
      <c r="B2" s="2"/>
      <c r="C2" s="3"/>
      <c r="D2" s="3"/>
      <c r="E2" s="3"/>
      <c r="F2" s="3"/>
      <c r="G2" s="3"/>
      <c r="H2" s="4"/>
      <c r="I2" s="3"/>
      <c r="J2" s="3"/>
      <c r="K2" s="5"/>
    </row>
    <row r="3" spans="1:11" s="6" customFormat="1" ht="18" customHeight="1">
      <c r="A3" s="7" t="s">
        <v>144</v>
      </c>
      <c r="B3" s="2"/>
      <c r="C3" s="3"/>
      <c r="D3" s="3"/>
      <c r="E3" s="3"/>
      <c r="F3" s="3"/>
      <c r="G3" s="3"/>
      <c r="H3" s="4"/>
      <c r="I3" s="3"/>
      <c r="J3" s="3"/>
      <c r="K3" s="5"/>
    </row>
    <row r="4" spans="1:11" s="6" customFormat="1" ht="13.5" customHeight="1">
      <c r="A4" s="8"/>
      <c r="B4" s="2"/>
      <c r="C4" s="3"/>
      <c r="D4" s="3"/>
      <c r="E4" s="3"/>
      <c r="F4" s="3"/>
      <c r="G4" s="3"/>
      <c r="H4" s="4"/>
      <c r="I4" s="3"/>
      <c r="J4" s="9" t="s">
        <v>156</v>
      </c>
      <c r="K4" s="5"/>
    </row>
    <row r="5" spans="1:11" ht="15" customHeight="1" thickBot="1">
      <c r="A5" s="10"/>
      <c r="B5" s="11"/>
      <c r="C5" s="11"/>
      <c r="D5" s="11"/>
      <c r="E5" s="11"/>
      <c r="F5" s="11"/>
      <c r="G5" s="11"/>
      <c r="H5" s="12"/>
      <c r="I5" s="11"/>
      <c r="J5" s="377" t="s">
        <v>134</v>
      </c>
      <c r="K5" s="378"/>
    </row>
    <row r="6" spans="1:11" ht="41.25" customHeight="1">
      <c r="A6" s="379" t="s">
        <v>1</v>
      </c>
      <c r="B6" s="390" t="s">
        <v>2</v>
      </c>
      <c r="C6" s="384" t="s">
        <v>0</v>
      </c>
      <c r="D6" s="385"/>
      <c r="E6" s="386"/>
      <c r="F6" s="381" t="s">
        <v>157</v>
      </c>
      <c r="G6" s="382"/>
      <c r="H6" s="383"/>
      <c r="I6" s="387" t="s">
        <v>171</v>
      </c>
      <c r="J6" s="388"/>
      <c r="K6" s="389"/>
    </row>
    <row r="7" spans="1:11" ht="17.25" customHeight="1">
      <c r="A7" s="380"/>
      <c r="B7" s="391"/>
      <c r="C7" s="14" t="s">
        <v>131</v>
      </c>
      <c r="D7" s="15" t="s">
        <v>132</v>
      </c>
      <c r="E7" s="16" t="s">
        <v>133</v>
      </c>
      <c r="F7" s="17" t="s">
        <v>131</v>
      </c>
      <c r="G7" s="18" t="s">
        <v>132</v>
      </c>
      <c r="H7" s="19" t="s">
        <v>133</v>
      </c>
      <c r="I7" s="17" t="s">
        <v>131</v>
      </c>
      <c r="J7" s="18" t="s">
        <v>132</v>
      </c>
      <c r="K7" s="19" t="s">
        <v>133</v>
      </c>
    </row>
    <row r="8" spans="1:11" s="28" customFormat="1" ht="9" customHeight="1">
      <c r="A8" s="20">
        <v>1</v>
      </c>
      <c r="B8" s="21">
        <v>2</v>
      </c>
      <c r="C8" s="22">
        <v>3</v>
      </c>
      <c r="D8" s="23">
        <v>4</v>
      </c>
      <c r="E8" s="24">
        <v>5</v>
      </c>
      <c r="F8" s="25">
        <v>6</v>
      </c>
      <c r="G8" s="26">
        <v>7</v>
      </c>
      <c r="H8" s="27">
        <v>8</v>
      </c>
      <c r="I8" s="22">
        <v>9</v>
      </c>
      <c r="J8" s="23">
        <v>10</v>
      </c>
      <c r="K8" s="24">
        <v>11</v>
      </c>
    </row>
    <row r="9" spans="1:11" s="34" customFormat="1" ht="26.25" thickBot="1">
      <c r="A9" s="29" t="s">
        <v>3</v>
      </c>
      <c r="B9" s="30" t="s">
        <v>4</v>
      </c>
      <c r="C9" s="31">
        <f>C12+C19</f>
        <v>39053</v>
      </c>
      <c r="D9" s="32">
        <f>D12+D19</f>
        <v>27668</v>
      </c>
      <c r="E9" s="33">
        <f>D9/C9*100</f>
        <v>70.847310065808</v>
      </c>
      <c r="F9" s="31">
        <f>F12+F19</f>
        <v>13915</v>
      </c>
      <c r="G9" s="32">
        <f>G12+G19</f>
        <v>2530</v>
      </c>
      <c r="H9" s="33">
        <f>G9/F9*100</f>
        <v>18.181818181818183</v>
      </c>
      <c r="I9" s="31">
        <f>I12+I19</f>
        <v>25138</v>
      </c>
      <c r="J9" s="32">
        <f>J12+J19</f>
        <v>25138</v>
      </c>
      <c r="K9" s="33">
        <f>J9/I9*100</f>
        <v>100</v>
      </c>
    </row>
    <row r="10" spans="1:11" ht="12.75" hidden="1" thickTop="1">
      <c r="A10" s="35"/>
      <c r="B10" s="36" t="s">
        <v>5</v>
      </c>
      <c r="C10" s="37" t="e">
        <f>SUM(C11)</f>
        <v>#REF!</v>
      </c>
      <c r="D10" s="38"/>
      <c r="E10" s="39"/>
      <c r="F10" s="37"/>
      <c r="G10" s="38"/>
      <c r="H10" s="39"/>
      <c r="I10" s="37" t="e">
        <f>#REF!+#REF!</f>
        <v>#REF!</v>
      </c>
      <c r="J10" s="38"/>
      <c r="K10" s="40"/>
    </row>
    <row r="11" spans="1:11" s="45" customFormat="1" ht="12.75" hidden="1" thickTop="1">
      <c r="A11" s="41"/>
      <c r="B11" s="42" t="s">
        <v>6</v>
      </c>
      <c r="C11" s="43" t="e">
        <f>SUM(F11:I11)</f>
        <v>#REF!</v>
      </c>
      <c r="D11" s="44"/>
      <c r="E11" s="39"/>
      <c r="F11" s="43"/>
      <c r="G11" s="44"/>
      <c r="H11" s="39"/>
      <c r="I11" s="43" t="e">
        <f>#REF!+#REF!</f>
        <v>#REF!</v>
      </c>
      <c r="J11" s="44"/>
      <c r="K11" s="39"/>
    </row>
    <row r="12" spans="1:11" s="51" customFormat="1" ht="15" customHeight="1" thickTop="1">
      <c r="A12" s="46" t="s">
        <v>7</v>
      </c>
      <c r="B12" s="47" t="s">
        <v>150</v>
      </c>
      <c r="C12" s="48">
        <f>F12+I12</f>
        <v>3000</v>
      </c>
      <c r="D12" s="49">
        <f>G12+J12</f>
        <v>2530</v>
      </c>
      <c r="E12" s="50">
        <f>D12/C12*100</f>
        <v>84.33333333333334</v>
      </c>
      <c r="F12" s="48">
        <f>F13</f>
        <v>3000</v>
      </c>
      <c r="G12" s="49">
        <f>G13</f>
        <v>2530</v>
      </c>
      <c r="H12" s="50">
        <f>G12/F12*100</f>
        <v>84.33333333333334</v>
      </c>
      <c r="I12" s="48"/>
      <c r="J12" s="49"/>
      <c r="K12" s="50"/>
    </row>
    <row r="13" spans="1:11" s="56" customFormat="1" ht="12.75">
      <c r="A13" s="35"/>
      <c r="B13" s="52" t="s">
        <v>8</v>
      </c>
      <c r="C13" s="53">
        <f>F13+I13</f>
        <v>3000</v>
      </c>
      <c r="D13" s="54">
        <f>G13+J13</f>
        <v>2530</v>
      </c>
      <c r="E13" s="55"/>
      <c r="F13" s="53">
        <f>F14</f>
        <v>3000</v>
      </c>
      <c r="G13" s="54">
        <f>G14</f>
        <v>2530</v>
      </c>
      <c r="H13" s="55"/>
      <c r="I13" s="37"/>
      <c r="J13" s="38"/>
      <c r="K13" s="40"/>
    </row>
    <row r="14" spans="1:11" s="45" customFormat="1" ht="10.5" customHeight="1">
      <c r="A14" s="41"/>
      <c r="B14" s="57" t="s">
        <v>9</v>
      </c>
      <c r="C14" s="43">
        <f>I14+F14</f>
        <v>3000</v>
      </c>
      <c r="D14" s="44">
        <f>J14+G14</f>
        <v>2530</v>
      </c>
      <c r="E14" s="58"/>
      <c r="F14" s="43">
        <v>3000</v>
      </c>
      <c r="G14" s="44">
        <v>2530</v>
      </c>
      <c r="H14" s="58"/>
      <c r="I14" s="43"/>
      <c r="J14" s="44"/>
      <c r="K14" s="39"/>
    </row>
    <row r="15" spans="1:11" s="34" customFormat="1" ht="15" customHeight="1" hidden="1">
      <c r="A15" s="59" t="s">
        <v>10</v>
      </c>
      <c r="B15" s="60" t="s">
        <v>11</v>
      </c>
      <c r="C15" s="61" t="e">
        <f aca="true" t="shared" si="0" ref="C15:F17">SUM(C16)</f>
        <v>#REF!</v>
      </c>
      <c r="D15" s="62"/>
      <c r="E15" s="63" t="e">
        <f aca="true" t="shared" si="1" ref="E15:E83">D15/C15*100</f>
        <v>#REF!</v>
      </c>
      <c r="F15" s="61" t="e">
        <f t="shared" si="0"/>
        <v>#REF!</v>
      </c>
      <c r="G15" s="62"/>
      <c r="H15" s="63" t="e">
        <f aca="true" t="shared" si="2" ref="H15:H83">G15/F15*100</f>
        <v>#REF!</v>
      </c>
      <c r="I15" s="61"/>
      <c r="J15" s="62"/>
      <c r="K15" s="64"/>
    </row>
    <row r="16" spans="1:11" s="51" customFormat="1" ht="14.25" customHeight="1" hidden="1">
      <c r="A16" s="46" t="s">
        <v>12</v>
      </c>
      <c r="B16" s="47" t="s">
        <v>13</v>
      </c>
      <c r="C16" s="65" t="e">
        <f t="shared" si="0"/>
        <v>#REF!</v>
      </c>
      <c r="D16" s="66"/>
      <c r="E16" s="63" t="e">
        <f t="shared" si="1"/>
        <v>#REF!</v>
      </c>
      <c r="F16" s="65" t="e">
        <f t="shared" si="0"/>
        <v>#REF!</v>
      </c>
      <c r="G16" s="66"/>
      <c r="H16" s="63" t="e">
        <f t="shared" si="2"/>
        <v>#REF!</v>
      </c>
      <c r="I16" s="65"/>
      <c r="J16" s="66"/>
      <c r="K16" s="67"/>
    </row>
    <row r="17" spans="1:11" s="56" customFormat="1" ht="12" customHeight="1" hidden="1">
      <c r="A17" s="35"/>
      <c r="B17" s="52" t="s">
        <v>8</v>
      </c>
      <c r="C17" s="37" t="e">
        <f t="shared" si="0"/>
        <v>#REF!</v>
      </c>
      <c r="D17" s="38"/>
      <c r="E17" s="63" t="e">
        <f t="shared" si="1"/>
        <v>#REF!</v>
      </c>
      <c r="F17" s="37" t="e">
        <f t="shared" si="0"/>
        <v>#REF!</v>
      </c>
      <c r="G17" s="38"/>
      <c r="H17" s="63" t="e">
        <f t="shared" si="2"/>
        <v>#REF!</v>
      </c>
      <c r="I17" s="37"/>
      <c r="J17" s="38"/>
      <c r="K17" s="40"/>
    </row>
    <row r="18" spans="1:11" s="68" customFormat="1" ht="12.75" customHeight="1" hidden="1">
      <c r="A18" s="41"/>
      <c r="B18" s="57" t="s">
        <v>9</v>
      </c>
      <c r="C18" s="43" t="e">
        <f>SUM(F18:I18)</f>
        <v>#REF!</v>
      </c>
      <c r="D18" s="44"/>
      <c r="E18" s="63" t="e">
        <f t="shared" si="1"/>
        <v>#REF!</v>
      </c>
      <c r="F18" s="43" t="e">
        <f>#REF!+#REF!</f>
        <v>#REF!</v>
      </c>
      <c r="G18" s="44"/>
      <c r="H18" s="63" t="e">
        <f t="shared" si="2"/>
        <v>#REF!</v>
      </c>
      <c r="I18" s="43"/>
      <c r="J18" s="44"/>
      <c r="K18" s="39"/>
    </row>
    <row r="19" spans="1:11" s="51" customFormat="1" ht="15" customHeight="1">
      <c r="A19" s="46" t="s">
        <v>14</v>
      </c>
      <c r="B19" s="47" t="s">
        <v>15</v>
      </c>
      <c r="C19" s="48">
        <f>F19+I19</f>
        <v>36053</v>
      </c>
      <c r="D19" s="49">
        <f>G19+J19</f>
        <v>25138</v>
      </c>
      <c r="E19" s="50">
        <f t="shared" si="1"/>
        <v>69.72512689651347</v>
      </c>
      <c r="F19" s="48">
        <f>SUM(F20)</f>
        <v>10915</v>
      </c>
      <c r="G19" s="49"/>
      <c r="H19" s="50"/>
      <c r="I19" s="48">
        <f>I20</f>
        <v>25138</v>
      </c>
      <c r="J19" s="49">
        <f>J20</f>
        <v>25138</v>
      </c>
      <c r="K19" s="50">
        <f>J19/I19*100</f>
        <v>100</v>
      </c>
    </row>
    <row r="20" spans="1:11" s="68" customFormat="1" ht="12.75" customHeight="1">
      <c r="A20" s="41"/>
      <c r="B20" s="52" t="s">
        <v>8</v>
      </c>
      <c r="C20" s="53">
        <f>F20+I20</f>
        <v>36053</v>
      </c>
      <c r="D20" s="54">
        <f>G20+J20</f>
        <v>25138</v>
      </c>
      <c r="E20" s="55"/>
      <c r="F20" s="53">
        <f>SUM(F21)</f>
        <v>10915</v>
      </c>
      <c r="G20" s="54"/>
      <c r="H20" s="55"/>
      <c r="I20" s="53">
        <f>SUM(I21)</f>
        <v>25138</v>
      </c>
      <c r="J20" s="54">
        <f>J21</f>
        <v>25138</v>
      </c>
      <c r="K20" s="69"/>
    </row>
    <row r="21" spans="1:11" s="68" customFormat="1" ht="12.75" customHeight="1" thickBot="1">
      <c r="A21" s="41"/>
      <c r="B21" s="57" t="s">
        <v>9</v>
      </c>
      <c r="C21" s="43">
        <f>I21+F21</f>
        <v>36053</v>
      </c>
      <c r="D21" s="44">
        <f>J21+G21</f>
        <v>25138</v>
      </c>
      <c r="E21" s="70"/>
      <c r="F21" s="71">
        <v>10915</v>
      </c>
      <c r="G21" s="44"/>
      <c r="H21" s="70"/>
      <c r="I21" s="43">
        <v>25138</v>
      </c>
      <c r="J21" s="44">
        <v>25138</v>
      </c>
      <c r="K21" s="39"/>
    </row>
    <row r="22" spans="1:11" s="34" customFormat="1" ht="12.75" customHeight="1" thickBot="1" thickTop="1">
      <c r="A22" s="72">
        <v>500</v>
      </c>
      <c r="B22" s="60" t="s">
        <v>16</v>
      </c>
      <c r="C22" s="61">
        <f>C24+C27</f>
        <v>194000</v>
      </c>
      <c r="D22" s="62">
        <f>SUM(D23)</f>
        <v>188441</v>
      </c>
      <c r="E22" s="73">
        <f t="shared" si="1"/>
        <v>97.13453608247423</v>
      </c>
      <c r="F22" s="61">
        <f>SUM(F23)</f>
        <v>194000</v>
      </c>
      <c r="G22" s="62">
        <f>SUM(G23)</f>
        <v>188441</v>
      </c>
      <c r="H22" s="73">
        <f t="shared" si="2"/>
        <v>97.13453608247423</v>
      </c>
      <c r="I22" s="61"/>
      <c r="J22" s="62"/>
      <c r="K22" s="64"/>
    </row>
    <row r="23" spans="1:11" s="51" customFormat="1" ht="12.75" customHeight="1" thickTop="1">
      <c r="A23" s="74">
        <v>50095</v>
      </c>
      <c r="B23" s="47" t="s">
        <v>15</v>
      </c>
      <c r="C23" s="65">
        <f>C24+C27</f>
        <v>194000</v>
      </c>
      <c r="D23" s="66">
        <f>D24+D27</f>
        <v>188441</v>
      </c>
      <c r="E23" s="75">
        <f t="shared" si="1"/>
        <v>97.13453608247423</v>
      </c>
      <c r="F23" s="65">
        <f>F24+F27</f>
        <v>194000</v>
      </c>
      <c r="G23" s="66">
        <f>G24+G27</f>
        <v>188441</v>
      </c>
      <c r="H23" s="75">
        <f t="shared" si="2"/>
        <v>97.13453608247423</v>
      </c>
      <c r="I23" s="65"/>
      <c r="J23" s="66"/>
      <c r="K23" s="67"/>
    </row>
    <row r="24" spans="1:11" s="82" customFormat="1" ht="12">
      <c r="A24" s="76"/>
      <c r="B24" s="77" t="s">
        <v>8</v>
      </c>
      <c r="C24" s="78">
        <f>SUM(C25)</f>
        <v>174000</v>
      </c>
      <c r="D24" s="79">
        <f>SUM(D25)</f>
        <v>169482</v>
      </c>
      <c r="E24" s="80">
        <f t="shared" si="1"/>
        <v>97.40344827586208</v>
      </c>
      <c r="F24" s="78">
        <f>F25</f>
        <v>174000</v>
      </c>
      <c r="G24" s="79">
        <f>G25</f>
        <v>169482</v>
      </c>
      <c r="H24" s="80">
        <f t="shared" si="2"/>
        <v>97.40344827586208</v>
      </c>
      <c r="I24" s="78"/>
      <c r="J24" s="79"/>
      <c r="K24" s="81"/>
    </row>
    <row r="25" spans="1:11" s="68" customFormat="1" ht="12">
      <c r="A25" s="41"/>
      <c r="B25" s="57" t="s">
        <v>9</v>
      </c>
      <c r="C25" s="43">
        <f aca="true" t="shared" si="3" ref="C25:D29">F25</f>
        <v>174000</v>
      </c>
      <c r="D25" s="44">
        <f t="shared" si="3"/>
        <v>169482</v>
      </c>
      <c r="E25" s="70">
        <f t="shared" si="1"/>
        <v>97.40344827586208</v>
      </c>
      <c r="F25" s="43">
        <v>174000</v>
      </c>
      <c r="G25" s="44">
        <v>169482</v>
      </c>
      <c r="H25" s="70">
        <f t="shared" si="2"/>
        <v>97.40344827586208</v>
      </c>
      <c r="I25" s="43"/>
      <c r="J25" s="44"/>
      <c r="K25" s="39"/>
    </row>
    <row r="26" spans="1:11" s="129" customFormat="1" ht="11.25" customHeight="1">
      <c r="A26" s="127"/>
      <c r="B26" s="98" t="s">
        <v>17</v>
      </c>
      <c r="C26" s="99">
        <f t="shared" si="3"/>
        <v>25000</v>
      </c>
      <c r="D26" s="100">
        <f t="shared" si="3"/>
        <v>24931</v>
      </c>
      <c r="E26" s="101">
        <f t="shared" si="1"/>
        <v>99.724</v>
      </c>
      <c r="F26" s="99">
        <v>25000</v>
      </c>
      <c r="G26" s="100">
        <v>24931</v>
      </c>
      <c r="H26" s="101">
        <f t="shared" si="2"/>
        <v>99.724</v>
      </c>
      <c r="I26" s="99"/>
      <c r="J26" s="100"/>
      <c r="K26" s="128"/>
    </row>
    <row r="27" spans="1:11" s="51" customFormat="1" ht="11.25" customHeight="1">
      <c r="A27" s="76"/>
      <c r="B27" s="84" t="s">
        <v>5</v>
      </c>
      <c r="C27" s="78">
        <f t="shared" si="3"/>
        <v>20000</v>
      </c>
      <c r="D27" s="79">
        <f t="shared" si="3"/>
        <v>18959</v>
      </c>
      <c r="E27" s="85">
        <f>D27/C27*100</f>
        <v>94.795</v>
      </c>
      <c r="F27" s="78">
        <f>SUM(F28:F29)</f>
        <v>20000</v>
      </c>
      <c r="G27" s="79">
        <f>SUM(G28:G29)</f>
        <v>18959</v>
      </c>
      <c r="H27" s="85">
        <f>G27/F27*100</f>
        <v>94.795</v>
      </c>
      <c r="I27" s="78"/>
      <c r="J27" s="79"/>
      <c r="K27" s="81"/>
    </row>
    <row r="28" spans="1:11" s="87" customFormat="1" ht="12">
      <c r="A28" s="86"/>
      <c r="B28" s="42" t="s">
        <v>6</v>
      </c>
      <c r="C28" s="43">
        <f>I28+F28</f>
        <v>11500</v>
      </c>
      <c r="D28" s="44">
        <f>J28+G28</f>
        <v>10812</v>
      </c>
      <c r="E28" s="70">
        <f>D28/C28*100</f>
        <v>94.01739130434783</v>
      </c>
      <c r="F28" s="43">
        <v>11500</v>
      </c>
      <c r="G28" s="44">
        <v>10812</v>
      </c>
      <c r="H28" s="70">
        <f>G28/F28*100</f>
        <v>94.01739130434783</v>
      </c>
      <c r="I28" s="43"/>
      <c r="J28" s="44"/>
      <c r="K28" s="70"/>
    </row>
    <row r="29" spans="1:11" s="45" customFormat="1" ht="12.75" thickBot="1">
      <c r="A29" s="88"/>
      <c r="B29" s="89" t="s">
        <v>19</v>
      </c>
      <c r="C29" s="71">
        <f t="shared" si="3"/>
        <v>8500</v>
      </c>
      <c r="D29" s="90">
        <f t="shared" si="3"/>
        <v>8147</v>
      </c>
      <c r="E29" s="91">
        <f>D29/C29*100</f>
        <v>95.84705882352941</v>
      </c>
      <c r="F29" s="71">
        <v>8500</v>
      </c>
      <c r="G29" s="90">
        <v>8147</v>
      </c>
      <c r="H29" s="91">
        <f>G29/F29*100</f>
        <v>95.84705882352941</v>
      </c>
      <c r="I29" s="71"/>
      <c r="J29" s="90"/>
      <c r="K29" s="92"/>
    </row>
    <row r="30" spans="1:11" s="34" customFormat="1" ht="27" thickBot="1" thickTop="1">
      <c r="A30" s="72">
        <v>600</v>
      </c>
      <c r="B30" s="60" t="s">
        <v>18</v>
      </c>
      <c r="C30" s="61">
        <f>F30+I30</f>
        <v>51949920</v>
      </c>
      <c r="D30" s="62">
        <f>G30+J30</f>
        <v>47427914</v>
      </c>
      <c r="E30" s="73">
        <f t="shared" si="1"/>
        <v>91.2954514655653</v>
      </c>
      <c r="F30" s="61">
        <f>F31+F36</f>
        <v>51949920</v>
      </c>
      <c r="G30" s="62">
        <f>G31+G36</f>
        <v>47427914</v>
      </c>
      <c r="H30" s="73">
        <f t="shared" si="2"/>
        <v>91.2954514655653</v>
      </c>
      <c r="I30" s="61"/>
      <c r="J30" s="62"/>
      <c r="K30" s="73"/>
    </row>
    <row r="31" spans="1:11" s="34" customFormat="1" ht="13.5" thickTop="1">
      <c r="A31" s="93"/>
      <c r="B31" s="77" t="s">
        <v>8</v>
      </c>
      <c r="C31" s="78">
        <f>SUM(C32:C34)</f>
        <v>13945990</v>
      </c>
      <c r="D31" s="79">
        <f>SUM(D32:D34)</f>
        <v>13620809</v>
      </c>
      <c r="E31" s="83">
        <f t="shared" si="1"/>
        <v>97.66828314088852</v>
      </c>
      <c r="F31" s="78">
        <f>SUM(F32:F34)</f>
        <v>13945990</v>
      </c>
      <c r="G31" s="79">
        <f>SUM(G32:G34)</f>
        <v>13620809</v>
      </c>
      <c r="H31" s="83">
        <f t="shared" si="2"/>
        <v>97.66828314088852</v>
      </c>
      <c r="I31" s="78"/>
      <c r="J31" s="79"/>
      <c r="K31" s="83"/>
    </row>
    <row r="32" spans="1:11" s="96" customFormat="1" ht="24">
      <c r="A32" s="94"/>
      <c r="B32" s="57" t="s">
        <v>145</v>
      </c>
      <c r="C32" s="43">
        <f>F32+I32</f>
        <v>1844830</v>
      </c>
      <c r="D32" s="44">
        <f>G32+J32</f>
        <v>1792737</v>
      </c>
      <c r="E32" s="70">
        <f t="shared" si="1"/>
        <v>97.17627098431834</v>
      </c>
      <c r="F32" s="95">
        <f>F54+F62+F79</f>
        <v>1844830</v>
      </c>
      <c r="G32" s="44">
        <f>G54+G62+G79</f>
        <v>1792737</v>
      </c>
      <c r="H32" s="70">
        <f t="shared" si="2"/>
        <v>97.17627098431834</v>
      </c>
      <c r="I32" s="95"/>
      <c r="J32" s="44"/>
      <c r="K32" s="70"/>
    </row>
    <row r="33" spans="1:11" s="87" customFormat="1" ht="11.25" customHeight="1">
      <c r="A33" s="86"/>
      <c r="B33" s="57" t="s">
        <v>28</v>
      </c>
      <c r="C33" s="43">
        <f>F33+I33</f>
        <v>330000</v>
      </c>
      <c r="D33" s="44">
        <f>G33+J33</f>
        <v>205204</v>
      </c>
      <c r="E33" s="70">
        <f t="shared" si="1"/>
        <v>62.18303030303031</v>
      </c>
      <c r="F33" s="95">
        <f>F44</f>
        <v>330000</v>
      </c>
      <c r="G33" s="44">
        <f>G44</f>
        <v>205204</v>
      </c>
      <c r="H33" s="70">
        <f t="shared" si="2"/>
        <v>62.18303030303031</v>
      </c>
      <c r="I33" s="95"/>
      <c r="J33" s="44"/>
      <c r="K33" s="70"/>
    </row>
    <row r="34" spans="1:11" s="96" customFormat="1" ht="12.75">
      <c r="A34" s="94"/>
      <c r="B34" s="57" t="s">
        <v>9</v>
      </c>
      <c r="C34" s="43">
        <f>F34</f>
        <v>11771160</v>
      </c>
      <c r="D34" s="44">
        <f>G34</f>
        <v>11622868</v>
      </c>
      <c r="E34" s="70">
        <f t="shared" si="1"/>
        <v>98.74020912127607</v>
      </c>
      <c r="F34" s="95">
        <f>F49+F55+F63+F70+F80</f>
        <v>11771160</v>
      </c>
      <c r="G34" s="44">
        <f>G49+G55+G63+G70+G80</f>
        <v>11622868</v>
      </c>
      <c r="H34" s="70">
        <f t="shared" si="2"/>
        <v>98.74020912127607</v>
      </c>
      <c r="I34" s="95"/>
      <c r="J34" s="44"/>
      <c r="K34" s="70"/>
    </row>
    <row r="35" spans="1:11" s="103" customFormat="1" ht="11.25">
      <c r="A35" s="97"/>
      <c r="B35" s="98" t="s">
        <v>17</v>
      </c>
      <c r="C35" s="99">
        <f>F35</f>
        <v>3607710</v>
      </c>
      <c r="D35" s="100">
        <f>G35</f>
        <v>3497212</v>
      </c>
      <c r="E35" s="101">
        <f t="shared" si="1"/>
        <v>96.9371706705916</v>
      </c>
      <c r="F35" s="102">
        <f>F56+F64+F71+F81</f>
        <v>3607710</v>
      </c>
      <c r="G35" s="100">
        <f>G56+G64+G71+G81</f>
        <v>3497212</v>
      </c>
      <c r="H35" s="101">
        <f t="shared" si="2"/>
        <v>96.9371706705916</v>
      </c>
      <c r="I35" s="102"/>
      <c r="J35" s="100"/>
      <c r="K35" s="101"/>
    </row>
    <row r="36" spans="1:11" s="34" customFormat="1" ht="12.75">
      <c r="A36" s="93"/>
      <c r="B36" s="104" t="s">
        <v>5</v>
      </c>
      <c r="C36" s="78">
        <f>F36+I36</f>
        <v>38003930</v>
      </c>
      <c r="D36" s="79">
        <f>G36+J36</f>
        <v>33807105</v>
      </c>
      <c r="E36" s="83">
        <f t="shared" si="1"/>
        <v>88.95686577677624</v>
      </c>
      <c r="F36" s="105">
        <f>F37+F40+F41</f>
        <v>38003930</v>
      </c>
      <c r="G36" s="79">
        <f>G37+G40+G41</f>
        <v>33807105</v>
      </c>
      <c r="H36" s="83">
        <f t="shared" si="2"/>
        <v>88.95686577677624</v>
      </c>
      <c r="I36" s="105"/>
      <c r="J36" s="79"/>
      <c r="K36" s="83"/>
    </row>
    <row r="37" spans="1:11" s="107" customFormat="1" ht="12.75">
      <c r="A37" s="106"/>
      <c r="B37" s="42" t="s">
        <v>19</v>
      </c>
      <c r="C37" s="43">
        <f>I37+F37</f>
        <v>35981930</v>
      </c>
      <c r="D37" s="44">
        <f>J37+G37</f>
        <v>31791205</v>
      </c>
      <c r="E37" s="70">
        <f t="shared" si="1"/>
        <v>88.35325120136692</v>
      </c>
      <c r="F37" s="95">
        <f>F58+F66+F73+F76+F83+F46</f>
        <v>35981930</v>
      </c>
      <c r="G37" s="44">
        <f>G58+G66+G73+G76+G83+G46</f>
        <v>31791205</v>
      </c>
      <c r="H37" s="70">
        <f t="shared" si="2"/>
        <v>88.35325120136692</v>
      </c>
      <c r="I37" s="95"/>
      <c r="J37" s="44"/>
      <c r="K37" s="70"/>
    </row>
    <row r="38" spans="1:11" s="34" customFormat="1" ht="12.75" hidden="1">
      <c r="A38" s="93"/>
      <c r="B38" s="36" t="s">
        <v>143</v>
      </c>
      <c r="C38" s="37">
        <f>F38</f>
        <v>0</v>
      </c>
      <c r="D38" s="38"/>
      <c r="E38" s="83"/>
      <c r="F38" s="37">
        <f>F67</f>
        <v>0</v>
      </c>
      <c r="G38" s="38"/>
      <c r="H38" s="83"/>
      <c r="I38" s="37"/>
      <c r="J38" s="38"/>
      <c r="K38" s="83"/>
    </row>
    <row r="39" spans="1:11" s="51" customFormat="1" ht="36" hidden="1">
      <c r="A39" s="76"/>
      <c r="B39" s="84" t="s">
        <v>164</v>
      </c>
      <c r="C39" s="78">
        <f>C59</f>
        <v>0</v>
      </c>
      <c r="D39" s="79">
        <f>D59</f>
        <v>0</v>
      </c>
      <c r="E39" s="85"/>
      <c r="F39" s="78"/>
      <c r="G39" s="79"/>
      <c r="H39" s="85"/>
      <c r="I39" s="78"/>
      <c r="J39" s="79"/>
      <c r="K39" s="85"/>
    </row>
    <row r="40" spans="1:11" s="107" customFormat="1" ht="12.75">
      <c r="A40" s="106"/>
      <c r="B40" s="42" t="s">
        <v>6</v>
      </c>
      <c r="C40" s="43">
        <f>I40+F40</f>
        <v>22000</v>
      </c>
      <c r="D40" s="44">
        <f>J40+G40</f>
        <v>15900</v>
      </c>
      <c r="E40" s="70">
        <f t="shared" si="1"/>
        <v>72.27272727272728</v>
      </c>
      <c r="F40" s="43">
        <f>F84</f>
        <v>22000</v>
      </c>
      <c r="G40" s="44">
        <f>G84</f>
        <v>15900</v>
      </c>
      <c r="H40" s="70">
        <f t="shared" si="2"/>
        <v>72.27272727272728</v>
      </c>
      <c r="I40" s="43"/>
      <c r="J40" s="44"/>
      <c r="K40" s="70"/>
    </row>
    <row r="41" spans="1:11" s="107" customFormat="1" ht="13.5" thickBot="1">
      <c r="A41" s="108"/>
      <c r="B41" s="109" t="s">
        <v>20</v>
      </c>
      <c r="C41" s="110">
        <f>I41+F41</f>
        <v>2000000</v>
      </c>
      <c r="D41" s="90">
        <f>J41+G41</f>
        <v>2000000</v>
      </c>
      <c r="E41" s="70">
        <f t="shared" si="1"/>
        <v>100</v>
      </c>
      <c r="F41" s="71">
        <f>F51</f>
        <v>2000000</v>
      </c>
      <c r="G41" s="90">
        <f>G51</f>
        <v>2000000</v>
      </c>
      <c r="H41" s="70">
        <f t="shared" si="2"/>
        <v>100</v>
      </c>
      <c r="I41" s="71"/>
      <c r="J41" s="90"/>
      <c r="K41" s="83"/>
    </row>
    <row r="42" spans="1:11" s="51" customFormat="1" ht="17.25" customHeight="1" thickTop="1">
      <c r="A42" s="111">
        <v>60002</v>
      </c>
      <c r="B42" s="112" t="s">
        <v>160</v>
      </c>
      <c r="C42" s="113">
        <f>F42+I42</f>
        <v>330000</v>
      </c>
      <c r="D42" s="114">
        <f>G42+J42</f>
        <v>205204</v>
      </c>
      <c r="E42" s="115">
        <f>D42/C42*100</f>
        <v>62.18303030303031</v>
      </c>
      <c r="F42" s="113">
        <f>F43+F45</f>
        <v>330000</v>
      </c>
      <c r="G42" s="114">
        <f>G43+G45</f>
        <v>205204</v>
      </c>
      <c r="H42" s="115">
        <f>G42/F42*100</f>
        <v>62.18303030303031</v>
      </c>
      <c r="I42" s="113"/>
      <c r="J42" s="114"/>
      <c r="K42" s="115"/>
    </row>
    <row r="43" spans="1:11" s="56" customFormat="1" ht="12" customHeight="1">
      <c r="A43" s="35"/>
      <c r="B43" s="36" t="s">
        <v>22</v>
      </c>
      <c r="C43" s="53">
        <f>SUM(C44)</f>
        <v>330000</v>
      </c>
      <c r="D43" s="54">
        <f>SUM(D44)</f>
        <v>205204</v>
      </c>
      <c r="E43" s="55">
        <f>D43/C43*100</f>
        <v>62.18303030303031</v>
      </c>
      <c r="F43" s="53">
        <f>F44</f>
        <v>330000</v>
      </c>
      <c r="G43" s="54">
        <f>G44</f>
        <v>205204</v>
      </c>
      <c r="H43" s="55">
        <f>G43/F43*100</f>
        <v>62.18303030303031</v>
      </c>
      <c r="I43" s="53"/>
      <c r="J43" s="54"/>
      <c r="K43" s="69"/>
    </row>
    <row r="44" spans="1:11" s="87" customFormat="1" ht="11.25" customHeight="1">
      <c r="A44" s="371"/>
      <c r="B44" s="158" t="s">
        <v>28</v>
      </c>
      <c r="C44" s="122">
        <f>F44+I44</f>
        <v>330000</v>
      </c>
      <c r="D44" s="123">
        <f>G44+J44</f>
        <v>205204</v>
      </c>
      <c r="E44" s="58"/>
      <c r="F44" s="122">
        <v>330000</v>
      </c>
      <c r="G44" s="123">
        <v>205204</v>
      </c>
      <c r="H44" s="58"/>
      <c r="I44" s="372"/>
      <c r="J44" s="373"/>
      <c r="K44" s="374"/>
    </row>
    <row r="45" spans="1:11" ht="12" customHeight="1" hidden="1">
      <c r="A45" s="35"/>
      <c r="B45" s="36" t="s">
        <v>5</v>
      </c>
      <c r="C45" s="53">
        <f>SUM(C4)</f>
        <v>0</v>
      </c>
      <c r="D45" s="54">
        <f>G45+J45</f>
        <v>0</v>
      </c>
      <c r="E45" s="70" t="e">
        <f>D45/C45*100</f>
        <v>#DIV/0!</v>
      </c>
      <c r="F45" s="119">
        <f>F46</f>
        <v>0</v>
      </c>
      <c r="G45" s="54">
        <f>G46</f>
        <v>0</v>
      </c>
      <c r="H45" s="70" t="e">
        <f>G45/F45*100</f>
        <v>#DIV/0!</v>
      </c>
      <c r="I45" s="53"/>
      <c r="J45" s="54"/>
      <c r="K45" s="69"/>
    </row>
    <row r="46" spans="1:11" ht="12" hidden="1">
      <c r="A46" s="120"/>
      <c r="B46" s="121" t="s">
        <v>19</v>
      </c>
      <c r="C46" s="122">
        <f>F46+I46</f>
        <v>0</v>
      </c>
      <c r="D46" s="123">
        <f>G46+J46</f>
        <v>0</v>
      </c>
      <c r="E46" s="58" t="e">
        <f>D46/C46*100</f>
        <v>#DIV/0!</v>
      </c>
      <c r="F46" s="122"/>
      <c r="G46" s="123"/>
      <c r="H46" s="58" t="e">
        <f>G46/F46*100</f>
        <v>#DIV/0!</v>
      </c>
      <c r="I46" s="122"/>
      <c r="J46" s="123"/>
      <c r="K46" s="124"/>
    </row>
    <row r="47" spans="1:11" s="51" customFormat="1" ht="24.75" customHeight="1">
      <c r="A47" s="111">
        <v>60004</v>
      </c>
      <c r="B47" s="112" t="s">
        <v>21</v>
      </c>
      <c r="C47" s="113">
        <f>F47+I47</f>
        <v>8956070</v>
      </c>
      <c r="D47" s="114">
        <f>G47+J47</f>
        <v>8956070</v>
      </c>
      <c r="E47" s="75">
        <f t="shared" si="1"/>
        <v>100</v>
      </c>
      <c r="F47" s="113">
        <f>F48+F50</f>
        <v>8956070</v>
      </c>
      <c r="G47" s="114">
        <f>G48+G50</f>
        <v>8956070</v>
      </c>
      <c r="H47" s="75">
        <f t="shared" si="2"/>
        <v>100</v>
      </c>
      <c r="I47" s="113"/>
      <c r="J47" s="114"/>
      <c r="K47" s="75"/>
    </row>
    <row r="48" spans="1:11" s="56" customFormat="1" ht="14.25" customHeight="1">
      <c r="A48" s="35"/>
      <c r="B48" s="36" t="s">
        <v>22</v>
      </c>
      <c r="C48" s="53">
        <f>SUM(C49)</f>
        <v>6956070</v>
      </c>
      <c r="D48" s="54">
        <f>SUM(D49)</f>
        <v>6956070</v>
      </c>
      <c r="E48" s="55">
        <f t="shared" si="1"/>
        <v>100</v>
      </c>
      <c r="F48" s="53">
        <f>F49</f>
        <v>6956070</v>
      </c>
      <c r="G48" s="54">
        <f>G49</f>
        <v>6956070</v>
      </c>
      <c r="H48" s="55">
        <f t="shared" si="2"/>
        <v>100</v>
      </c>
      <c r="I48" s="53"/>
      <c r="J48" s="54"/>
      <c r="K48" s="69"/>
    </row>
    <row r="49" spans="1:11" s="68" customFormat="1" ht="9.75" customHeight="1">
      <c r="A49" s="41"/>
      <c r="B49" s="57" t="s">
        <v>9</v>
      </c>
      <c r="C49" s="43">
        <f>F49</f>
        <v>6956070</v>
      </c>
      <c r="D49" s="44">
        <f>SUM(G49:J49)</f>
        <v>6956070</v>
      </c>
      <c r="E49" s="70"/>
      <c r="F49" s="43">
        <v>6956070</v>
      </c>
      <c r="G49" s="44">
        <v>6956070</v>
      </c>
      <c r="H49" s="70"/>
      <c r="I49" s="43"/>
      <c r="J49" s="44"/>
      <c r="K49" s="39"/>
    </row>
    <row r="50" spans="1:11" ht="14.25" customHeight="1">
      <c r="A50" s="35"/>
      <c r="B50" s="36" t="s">
        <v>5</v>
      </c>
      <c r="C50" s="53">
        <f>F50</f>
        <v>2000000</v>
      </c>
      <c r="D50" s="54">
        <f>G50</f>
        <v>2000000</v>
      </c>
      <c r="E50" s="130">
        <f t="shared" si="1"/>
        <v>100</v>
      </c>
      <c r="F50" s="53">
        <f>SUM(F51)</f>
        <v>2000000</v>
      </c>
      <c r="G50" s="54">
        <f>SUM(G51)</f>
        <v>2000000</v>
      </c>
      <c r="H50" s="130">
        <f t="shared" si="2"/>
        <v>100</v>
      </c>
      <c r="I50" s="53"/>
      <c r="J50" s="54"/>
      <c r="K50" s="69"/>
    </row>
    <row r="51" spans="1:11" ht="12">
      <c r="A51" s="35"/>
      <c r="B51" s="126" t="s">
        <v>20</v>
      </c>
      <c r="C51" s="122">
        <f>F51+I51</f>
        <v>2000000</v>
      </c>
      <c r="D51" s="123">
        <f>G51+J51</f>
        <v>2000000</v>
      </c>
      <c r="E51" s="58"/>
      <c r="F51" s="43">
        <v>2000000</v>
      </c>
      <c r="G51" s="44">
        <v>2000000</v>
      </c>
      <c r="H51" s="58"/>
      <c r="I51" s="43"/>
      <c r="J51" s="44"/>
      <c r="K51" s="39"/>
    </row>
    <row r="52" spans="1:11" s="51" customFormat="1" ht="36.75" customHeight="1">
      <c r="A52" s="74">
        <v>60015</v>
      </c>
      <c r="B52" s="47" t="s">
        <v>23</v>
      </c>
      <c r="C52" s="48">
        <f>C53+C57</f>
        <v>23386000</v>
      </c>
      <c r="D52" s="49">
        <f>D53+D57</f>
        <v>21040124</v>
      </c>
      <c r="E52" s="50">
        <f t="shared" si="1"/>
        <v>89.96888736851108</v>
      </c>
      <c r="F52" s="48">
        <f>F53+F57</f>
        <v>23386000</v>
      </c>
      <c r="G52" s="49">
        <f>G53+G57</f>
        <v>21040124</v>
      </c>
      <c r="H52" s="50">
        <f t="shared" si="2"/>
        <v>89.96888736851108</v>
      </c>
      <c r="I52" s="48"/>
      <c r="J52" s="49"/>
      <c r="K52" s="50"/>
    </row>
    <row r="53" spans="1:11" s="56" customFormat="1" ht="12.75">
      <c r="A53" s="35"/>
      <c r="B53" s="52" t="s">
        <v>8</v>
      </c>
      <c r="C53" s="53">
        <f>C54+C55</f>
        <v>1262000</v>
      </c>
      <c r="D53" s="54">
        <f>D54+D55</f>
        <v>1217947</v>
      </c>
      <c r="E53" s="55">
        <f t="shared" si="1"/>
        <v>96.5092709984152</v>
      </c>
      <c r="F53" s="53">
        <f>F54+F55</f>
        <v>1262000</v>
      </c>
      <c r="G53" s="54">
        <f>G54+G55</f>
        <v>1217947</v>
      </c>
      <c r="H53" s="55">
        <f t="shared" si="2"/>
        <v>96.5092709984152</v>
      </c>
      <c r="I53" s="53"/>
      <c r="J53" s="54"/>
      <c r="K53" s="69"/>
    </row>
    <row r="54" spans="1:11" s="56" customFormat="1" ht="24">
      <c r="A54" s="35"/>
      <c r="B54" s="57" t="s">
        <v>145</v>
      </c>
      <c r="C54" s="43">
        <f aca="true" t="shared" si="4" ref="C54:D56">F54</f>
        <v>4120</v>
      </c>
      <c r="D54" s="44">
        <f t="shared" si="4"/>
        <v>4115</v>
      </c>
      <c r="E54" s="70">
        <f t="shared" si="1"/>
        <v>99.87864077669903</v>
      </c>
      <c r="F54" s="43">
        <v>4120</v>
      </c>
      <c r="G54" s="44">
        <v>4115</v>
      </c>
      <c r="H54" s="70">
        <f t="shared" si="2"/>
        <v>99.87864077669903</v>
      </c>
      <c r="I54" s="37"/>
      <c r="J54" s="38"/>
      <c r="K54" s="40"/>
    </row>
    <row r="55" spans="1:11" s="68" customFormat="1" ht="12">
      <c r="A55" s="41"/>
      <c r="B55" s="57" t="s">
        <v>9</v>
      </c>
      <c r="C55" s="43">
        <f t="shared" si="4"/>
        <v>1257880</v>
      </c>
      <c r="D55" s="44">
        <f t="shared" si="4"/>
        <v>1213832</v>
      </c>
      <c r="E55" s="70">
        <f t="shared" si="1"/>
        <v>96.49823512576717</v>
      </c>
      <c r="F55" s="43">
        <f>1262000-4120</f>
        <v>1257880</v>
      </c>
      <c r="G55" s="44">
        <f>1217947-4115</f>
        <v>1213832</v>
      </c>
      <c r="H55" s="70">
        <f t="shared" si="2"/>
        <v>96.49823512576717</v>
      </c>
      <c r="I55" s="43"/>
      <c r="J55" s="44"/>
      <c r="K55" s="39"/>
    </row>
    <row r="56" spans="1:11" s="129" customFormat="1" ht="10.5" customHeight="1">
      <c r="A56" s="127"/>
      <c r="B56" s="98" t="s">
        <v>17</v>
      </c>
      <c r="C56" s="99">
        <f t="shared" si="4"/>
        <v>1038580</v>
      </c>
      <c r="D56" s="100">
        <f t="shared" si="4"/>
        <v>994911</v>
      </c>
      <c r="E56" s="101">
        <f t="shared" si="1"/>
        <v>95.79531668239328</v>
      </c>
      <c r="F56" s="99">
        <v>1038580</v>
      </c>
      <c r="G56" s="100">
        <v>994911</v>
      </c>
      <c r="H56" s="101">
        <f t="shared" si="2"/>
        <v>95.79531668239328</v>
      </c>
      <c r="I56" s="99"/>
      <c r="J56" s="100"/>
      <c r="K56" s="128"/>
    </row>
    <row r="57" spans="1:11" ht="11.25" customHeight="1">
      <c r="A57" s="35"/>
      <c r="B57" s="36" t="s">
        <v>5</v>
      </c>
      <c r="C57" s="53">
        <f>F57+I57</f>
        <v>22124000</v>
      </c>
      <c r="D57" s="54">
        <f>G57+J57</f>
        <v>19822177</v>
      </c>
      <c r="E57" s="130">
        <f t="shared" si="1"/>
        <v>89.5958099801121</v>
      </c>
      <c r="F57" s="53">
        <f>F58</f>
        <v>22124000</v>
      </c>
      <c r="G57" s="54">
        <f>G58</f>
        <v>19822177</v>
      </c>
      <c r="H57" s="130">
        <f>G57/F57*100</f>
        <v>89.5958099801121</v>
      </c>
      <c r="I57" s="53"/>
      <c r="J57" s="54"/>
      <c r="K57" s="130"/>
    </row>
    <row r="58" spans="1:11" s="45" customFormat="1" ht="12">
      <c r="A58" s="41"/>
      <c r="B58" s="42" t="s">
        <v>19</v>
      </c>
      <c r="C58" s="43">
        <f>F58+I58</f>
        <v>22124000</v>
      </c>
      <c r="D58" s="44">
        <f>G58+J58</f>
        <v>19822177</v>
      </c>
      <c r="E58" s="70"/>
      <c r="F58" s="43">
        <v>22124000</v>
      </c>
      <c r="G58" s="44">
        <v>19822177</v>
      </c>
      <c r="H58" s="70"/>
      <c r="I58" s="43"/>
      <c r="J58" s="44"/>
      <c r="K58" s="70"/>
    </row>
    <row r="59" spans="1:11" ht="36" hidden="1">
      <c r="A59" s="35"/>
      <c r="B59" s="36" t="s">
        <v>164</v>
      </c>
      <c r="C59" s="37">
        <f>I59</f>
        <v>0</v>
      </c>
      <c r="D59" s="38">
        <f>J59</f>
        <v>0</v>
      </c>
      <c r="E59" s="83"/>
      <c r="F59" s="37"/>
      <c r="G59" s="38"/>
      <c r="H59" s="83"/>
      <c r="I59" s="37"/>
      <c r="J59" s="38"/>
      <c r="K59" s="83"/>
    </row>
    <row r="60" spans="1:11" s="51" customFormat="1" ht="14.25" customHeight="1">
      <c r="A60" s="74">
        <v>60016</v>
      </c>
      <c r="B60" s="47" t="s">
        <v>24</v>
      </c>
      <c r="C60" s="48">
        <f>C61+C65</f>
        <v>12860830</v>
      </c>
      <c r="D60" s="49">
        <f>D61+D65</f>
        <v>11713520</v>
      </c>
      <c r="E60" s="50">
        <f t="shared" si="1"/>
        <v>91.07903611197722</v>
      </c>
      <c r="F60" s="48">
        <f>F61+F65</f>
        <v>12860830</v>
      </c>
      <c r="G60" s="49">
        <f>G61+G65</f>
        <v>11713520</v>
      </c>
      <c r="H60" s="50">
        <f t="shared" si="2"/>
        <v>91.07903611197722</v>
      </c>
      <c r="I60" s="48"/>
      <c r="J60" s="49"/>
      <c r="K60" s="50"/>
    </row>
    <row r="61" spans="1:11" ht="14.25" customHeight="1">
      <c r="A61" s="35"/>
      <c r="B61" s="52" t="s">
        <v>8</v>
      </c>
      <c r="C61" s="53">
        <f aca="true" t="shared" si="5" ref="C61:D64">F61</f>
        <v>802900</v>
      </c>
      <c r="D61" s="54">
        <f t="shared" si="5"/>
        <v>795112</v>
      </c>
      <c r="E61" s="55">
        <f t="shared" si="1"/>
        <v>99.03001619130652</v>
      </c>
      <c r="F61" s="53">
        <f>SUM(F62:F63)</f>
        <v>802900</v>
      </c>
      <c r="G61" s="54">
        <f>SUM(G62:G63)</f>
        <v>795112</v>
      </c>
      <c r="H61" s="55">
        <f t="shared" si="2"/>
        <v>99.03001619130652</v>
      </c>
      <c r="I61" s="53"/>
      <c r="J61" s="54"/>
      <c r="K61" s="69"/>
    </row>
    <row r="62" spans="1:11" ht="23.25" customHeight="1" hidden="1">
      <c r="A62" s="35"/>
      <c r="B62" s="57" t="s">
        <v>145</v>
      </c>
      <c r="C62" s="43">
        <f t="shared" si="5"/>
        <v>0</v>
      </c>
      <c r="D62" s="44">
        <f t="shared" si="5"/>
        <v>0</v>
      </c>
      <c r="E62" s="70" t="e">
        <f t="shared" si="1"/>
        <v>#DIV/0!</v>
      </c>
      <c r="F62" s="43"/>
      <c r="G62" s="44"/>
      <c r="H62" s="70" t="e">
        <f t="shared" si="2"/>
        <v>#DIV/0!</v>
      </c>
      <c r="I62" s="43"/>
      <c r="J62" s="44"/>
      <c r="K62" s="39"/>
    </row>
    <row r="63" spans="1:11" ht="12.75" customHeight="1">
      <c r="A63" s="35"/>
      <c r="B63" s="57" t="s">
        <v>9</v>
      </c>
      <c r="C63" s="43">
        <f t="shared" si="5"/>
        <v>802900</v>
      </c>
      <c r="D63" s="44">
        <f t="shared" si="5"/>
        <v>795112</v>
      </c>
      <c r="E63" s="70"/>
      <c r="F63" s="43">
        <v>802900</v>
      </c>
      <c r="G63" s="44">
        <v>795112</v>
      </c>
      <c r="H63" s="70"/>
      <c r="I63" s="43"/>
      <c r="J63" s="44"/>
      <c r="K63" s="39"/>
    </row>
    <row r="64" spans="1:11" s="136" customFormat="1" ht="11.25" customHeight="1">
      <c r="A64" s="127"/>
      <c r="B64" s="98" t="s">
        <v>17</v>
      </c>
      <c r="C64" s="99">
        <f t="shared" si="5"/>
        <v>763900</v>
      </c>
      <c r="D64" s="100">
        <f t="shared" si="5"/>
        <v>762353</v>
      </c>
      <c r="E64" s="101">
        <f t="shared" si="1"/>
        <v>99.79748658201335</v>
      </c>
      <c r="F64" s="99">
        <v>763900</v>
      </c>
      <c r="G64" s="100">
        <v>762353</v>
      </c>
      <c r="H64" s="101">
        <f t="shared" si="2"/>
        <v>99.79748658201335</v>
      </c>
      <c r="I64" s="99"/>
      <c r="J64" s="100"/>
      <c r="K64" s="128"/>
    </row>
    <row r="65" spans="1:11" ht="13.5" customHeight="1">
      <c r="A65" s="35"/>
      <c r="B65" s="36" t="s">
        <v>5</v>
      </c>
      <c r="C65" s="53">
        <f>SUM(C66)</f>
        <v>12057930</v>
      </c>
      <c r="D65" s="54">
        <f>SUM(D66)</f>
        <v>10918408</v>
      </c>
      <c r="E65" s="130">
        <f t="shared" si="1"/>
        <v>90.54960511464239</v>
      </c>
      <c r="F65" s="53">
        <f>F66</f>
        <v>12057930</v>
      </c>
      <c r="G65" s="54">
        <f>G66</f>
        <v>10918408</v>
      </c>
      <c r="H65" s="130">
        <f t="shared" si="2"/>
        <v>90.54960511464239</v>
      </c>
      <c r="I65" s="53"/>
      <c r="J65" s="54"/>
      <c r="K65" s="69"/>
    </row>
    <row r="66" spans="1:11" ht="15.75" customHeight="1">
      <c r="A66" s="120"/>
      <c r="B66" s="121" t="s">
        <v>19</v>
      </c>
      <c r="C66" s="122">
        <f>F66</f>
        <v>12057930</v>
      </c>
      <c r="D66" s="123">
        <f>G66</f>
        <v>10918408</v>
      </c>
      <c r="E66" s="58">
        <f t="shared" si="1"/>
        <v>90.54960511464239</v>
      </c>
      <c r="F66" s="122">
        <v>12057930</v>
      </c>
      <c r="G66" s="123">
        <v>10918408</v>
      </c>
      <c r="H66" s="58">
        <f t="shared" si="2"/>
        <v>90.54960511464239</v>
      </c>
      <c r="I66" s="122"/>
      <c r="J66" s="123"/>
      <c r="K66" s="124"/>
    </row>
    <row r="67" spans="1:11" ht="13.5" customHeight="1" hidden="1">
      <c r="A67" s="120"/>
      <c r="B67" s="137" t="s">
        <v>143</v>
      </c>
      <c r="C67" s="138">
        <f>F67</f>
        <v>0</v>
      </c>
      <c r="D67" s="139"/>
      <c r="E67" s="140"/>
      <c r="F67" s="138"/>
      <c r="G67" s="139"/>
      <c r="H67" s="140"/>
      <c r="I67" s="138"/>
      <c r="J67" s="139"/>
      <c r="K67" s="141"/>
    </row>
    <row r="68" spans="1:11" s="51" customFormat="1" ht="13.5" customHeight="1">
      <c r="A68" s="74">
        <v>60017</v>
      </c>
      <c r="B68" s="47" t="s">
        <v>25</v>
      </c>
      <c r="C68" s="48">
        <f>C69+C72</f>
        <v>2621230</v>
      </c>
      <c r="D68" s="49">
        <f>D69+D72</f>
        <v>2344905</v>
      </c>
      <c r="E68" s="50">
        <f t="shared" si="1"/>
        <v>89.45819329093594</v>
      </c>
      <c r="F68" s="48">
        <f>F69+F72</f>
        <v>2621230</v>
      </c>
      <c r="G68" s="49">
        <f>G69+G72</f>
        <v>2344905</v>
      </c>
      <c r="H68" s="50">
        <f t="shared" si="2"/>
        <v>89.45819329093594</v>
      </c>
      <c r="I68" s="48"/>
      <c r="J68" s="49"/>
      <c r="K68" s="50"/>
    </row>
    <row r="69" spans="1:11" ht="12.75">
      <c r="A69" s="142"/>
      <c r="B69" s="143" t="s">
        <v>8</v>
      </c>
      <c r="C69" s="144">
        <f>SUM(C70)</f>
        <v>1821230</v>
      </c>
      <c r="D69" s="145">
        <f>SUM(D70)</f>
        <v>1758302</v>
      </c>
      <c r="E69" s="55">
        <f t="shared" si="1"/>
        <v>96.54475272206146</v>
      </c>
      <c r="F69" s="144">
        <f>SUM(F70)</f>
        <v>1821230</v>
      </c>
      <c r="G69" s="145">
        <f>SUM(G70)</f>
        <v>1758302</v>
      </c>
      <c r="H69" s="55">
        <f t="shared" si="2"/>
        <v>96.54475272206146</v>
      </c>
      <c r="I69" s="144"/>
      <c r="J69" s="145"/>
      <c r="K69" s="146"/>
    </row>
    <row r="70" spans="1:11" ht="9.75" customHeight="1">
      <c r="A70" s="35"/>
      <c r="B70" s="57" t="s">
        <v>9</v>
      </c>
      <c r="C70" s="43">
        <f>F70</f>
        <v>1821230</v>
      </c>
      <c r="D70" s="44">
        <f>G70</f>
        <v>1758302</v>
      </c>
      <c r="E70" s="70">
        <f t="shared" si="1"/>
        <v>96.54475272206146</v>
      </c>
      <c r="F70" s="43">
        <v>1821230</v>
      </c>
      <c r="G70" s="44">
        <v>1758302</v>
      </c>
      <c r="H70" s="70">
        <f t="shared" si="2"/>
        <v>96.54475272206146</v>
      </c>
      <c r="I70" s="43"/>
      <c r="J70" s="44"/>
      <c r="K70" s="39"/>
    </row>
    <row r="71" spans="1:11" s="136" customFormat="1" ht="11.25" customHeight="1">
      <c r="A71" s="127"/>
      <c r="B71" s="98" t="s">
        <v>17</v>
      </c>
      <c r="C71" s="99">
        <f>F71</f>
        <v>1780230</v>
      </c>
      <c r="D71" s="100">
        <f>G71</f>
        <v>1720381</v>
      </c>
      <c r="E71" s="101">
        <f t="shared" si="1"/>
        <v>96.63813102801323</v>
      </c>
      <c r="F71" s="99">
        <v>1780230</v>
      </c>
      <c r="G71" s="100">
        <v>1720381</v>
      </c>
      <c r="H71" s="101">
        <f t="shared" si="2"/>
        <v>96.63813102801323</v>
      </c>
      <c r="I71" s="99"/>
      <c r="J71" s="100"/>
      <c r="K71" s="128"/>
    </row>
    <row r="72" spans="1:11" ht="10.5" customHeight="1">
      <c r="A72" s="35"/>
      <c r="B72" s="36" t="s">
        <v>5</v>
      </c>
      <c r="C72" s="53">
        <f>SUM(C73)</f>
        <v>800000</v>
      </c>
      <c r="D72" s="54">
        <f>SUM(D73)</f>
        <v>586603</v>
      </c>
      <c r="E72" s="130">
        <f t="shared" si="1"/>
        <v>73.32537500000001</v>
      </c>
      <c r="F72" s="53">
        <f>F73</f>
        <v>800000</v>
      </c>
      <c r="G72" s="54">
        <f>G73</f>
        <v>586603</v>
      </c>
      <c r="H72" s="130">
        <f t="shared" si="2"/>
        <v>73.32537500000001</v>
      </c>
      <c r="I72" s="53"/>
      <c r="J72" s="54"/>
      <c r="K72" s="69"/>
    </row>
    <row r="73" spans="1:11" ht="11.25" customHeight="1">
      <c r="A73" s="35"/>
      <c r="B73" s="42" t="s">
        <v>19</v>
      </c>
      <c r="C73" s="122">
        <f>F73</f>
        <v>800000</v>
      </c>
      <c r="D73" s="123">
        <f>G73</f>
        <v>586603</v>
      </c>
      <c r="E73" s="58"/>
      <c r="F73" s="43">
        <v>800000</v>
      </c>
      <c r="G73" s="44">
        <v>586603</v>
      </c>
      <c r="H73" s="58"/>
      <c r="I73" s="43"/>
      <c r="J73" s="44"/>
      <c r="K73" s="39"/>
    </row>
    <row r="74" spans="1:11" s="51" customFormat="1" ht="24" customHeight="1">
      <c r="A74" s="74">
        <v>60053</v>
      </c>
      <c r="B74" s="47" t="s">
        <v>26</v>
      </c>
      <c r="C74" s="48">
        <f>C75</f>
        <v>1000000</v>
      </c>
      <c r="D74" s="49">
        <f>D75</f>
        <v>464017</v>
      </c>
      <c r="E74" s="50">
        <f t="shared" si="1"/>
        <v>46.4017</v>
      </c>
      <c r="F74" s="48">
        <f>F75</f>
        <v>1000000</v>
      </c>
      <c r="G74" s="49">
        <f>G75</f>
        <v>464017</v>
      </c>
      <c r="H74" s="50">
        <f t="shared" si="2"/>
        <v>46.4017</v>
      </c>
      <c r="I74" s="48"/>
      <c r="J74" s="49"/>
      <c r="K74" s="50"/>
    </row>
    <row r="75" spans="1:11" ht="12" customHeight="1">
      <c r="A75" s="35"/>
      <c r="B75" s="36" t="s">
        <v>5</v>
      </c>
      <c r="C75" s="53">
        <f>SUM(C76)</f>
        <v>1000000</v>
      </c>
      <c r="D75" s="54">
        <f>SUM(D76)</f>
        <v>464017</v>
      </c>
      <c r="E75" s="55">
        <f t="shared" si="1"/>
        <v>46.4017</v>
      </c>
      <c r="F75" s="53">
        <f>F76</f>
        <v>1000000</v>
      </c>
      <c r="G75" s="54">
        <f>G76</f>
        <v>464017</v>
      </c>
      <c r="H75" s="55">
        <f t="shared" si="2"/>
        <v>46.4017</v>
      </c>
      <c r="I75" s="53"/>
      <c r="J75" s="54"/>
      <c r="K75" s="69"/>
    </row>
    <row r="76" spans="1:11" ht="13.5" customHeight="1">
      <c r="A76" s="120"/>
      <c r="B76" s="121" t="s">
        <v>19</v>
      </c>
      <c r="C76" s="122">
        <f>F76</f>
        <v>1000000</v>
      </c>
      <c r="D76" s="123">
        <f>G76</f>
        <v>464017</v>
      </c>
      <c r="E76" s="58">
        <f t="shared" si="1"/>
        <v>46.4017</v>
      </c>
      <c r="F76" s="122">
        <v>1000000</v>
      </c>
      <c r="G76" s="123">
        <v>464017</v>
      </c>
      <c r="H76" s="58">
        <f t="shared" si="2"/>
        <v>46.4017</v>
      </c>
      <c r="I76" s="122"/>
      <c r="J76" s="123"/>
      <c r="K76" s="124"/>
    </row>
    <row r="77" spans="1:11" ht="12.75" customHeight="1">
      <c r="A77" s="74">
        <v>60095</v>
      </c>
      <c r="B77" s="147" t="s">
        <v>15</v>
      </c>
      <c r="C77" s="65">
        <f>F77+I77</f>
        <v>2795790</v>
      </c>
      <c r="D77" s="66">
        <f>G77+J77</f>
        <v>2704074</v>
      </c>
      <c r="E77" s="50">
        <f t="shared" si="1"/>
        <v>96.71949609949245</v>
      </c>
      <c r="F77" s="65">
        <f>F78+F82</f>
        <v>2795790</v>
      </c>
      <c r="G77" s="66">
        <f>G78+G82</f>
        <v>2704074</v>
      </c>
      <c r="H77" s="50">
        <f t="shared" si="2"/>
        <v>96.71949609949245</v>
      </c>
      <c r="I77" s="65"/>
      <c r="J77" s="66"/>
      <c r="K77" s="67"/>
    </row>
    <row r="78" spans="1:11" ht="12.75">
      <c r="A78" s="35"/>
      <c r="B78" s="52" t="s">
        <v>8</v>
      </c>
      <c r="C78" s="144">
        <f>SUM(C79:C80)</f>
        <v>2773790</v>
      </c>
      <c r="D78" s="145">
        <f>SUM(D79:D80)</f>
        <v>2688174</v>
      </c>
      <c r="E78" s="55">
        <f t="shared" si="1"/>
        <v>96.91339286679957</v>
      </c>
      <c r="F78" s="53">
        <f>SUM(F79:F80)</f>
        <v>2773790</v>
      </c>
      <c r="G78" s="54">
        <f>SUM(G79:G80)</f>
        <v>2688174</v>
      </c>
      <c r="H78" s="55">
        <f t="shared" si="2"/>
        <v>96.91339286679957</v>
      </c>
      <c r="I78" s="53"/>
      <c r="J78" s="54"/>
      <c r="K78" s="69"/>
    </row>
    <row r="79" spans="1:11" s="87" customFormat="1" ht="24">
      <c r="A79" s="86"/>
      <c r="B79" s="57" t="s">
        <v>145</v>
      </c>
      <c r="C79" s="43">
        <f>F79+I79</f>
        <v>1840710</v>
      </c>
      <c r="D79" s="44">
        <f>G79+J79</f>
        <v>1788622</v>
      </c>
      <c r="E79" s="70">
        <f t="shared" si="1"/>
        <v>97.17022235985027</v>
      </c>
      <c r="F79" s="43">
        <v>1840710</v>
      </c>
      <c r="G79" s="44">
        <v>1788622</v>
      </c>
      <c r="H79" s="70">
        <f t="shared" si="2"/>
        <v>97.17022235985027</v>
      </c>
      <c r="I79" s="116"/>
      <c r="J79" s="117"/>
      <c r="K79" s="118"/>
    </row>
    <row r="80" spans="1:11" s="45" customFormat="1" ht="11.25" customHeight="1">
      <c r="A80" s="41"/>
      <c r="B80" s="57" t="s">
        <v>9</v>
      </c>
      <c r="C80" s="43">
        <f aca="true" t="shared" si="6" ref="C80:D84">F80+I80</f>
        <v>933080</v>
      </c>
      <c r="D80" s="44">
        <f t="shared" si="6"/>
        <v>899552</v>
      </c>
      <c r="E80" s="70">
        <f t="shared" si="1"/>
        <v>96.40673897200669</v>
      </c>
      <c r="F80" s="43">
        <v>933080</v>
      </c>
      <c r="G80" s="44">
        <v>899552</v>
      </c>
      <c r="H80" s="70">
        <f t="shared" si="2"/>
        <v>96.40673897200669</v>
      </c>
      <c r="I80" s="43"/>
      <c r="J80" s="44"/>
      <c r="K80" s="39"/>
    </row>
    <row r="81" spans="1:11" s="136" customFormat="1" ht="10.5" customHeight="1">
      <c r="A81" s="127"/>
      <c r="B81" s="98" t="s">
        <v>17</v>
      </c>
      <c r="C81" s="99">
        <f t="shared" si="6"/>
        <v>25000</v>
      </c>
      <c r="D81" s="100">
        <f t="shared" si="6"/>
        <v>19567</v>
      </c>
      <c r="E81" s="101">
        <f t="shared" si="1"/>
        <v>78.268</v>
      </c>
      <c r="F81" s="99">
        <v>25000</v>
      </c>
      <c r="G81" s="100">
        <v>19567</v>
      </c>
      <c r="H81" s="101">
        <f t="shared" si="2"/>
        <v>78.268</v>
      </c>
      <c r="I81" s="99"/>
      <c r="J81" s="100"/>
      <c r="K81" s="128"/>
    </row>
    <row r="82" spans="1:11" ht="10.5" customHeight="1">
      <c r="A82" s="35"/>
      <c r="B82" s="36" t="s">
        <v>5</v>
      </c>
      <c r="C82" s="53">
        <f t="shared" si="6"/>
        <v>22000</v>
      </c>
      <c r="D82" s="54">
        <f t="shared" si="6"/>
        <v>15900</v>
      </c>
      <c r="E82" s="130">
        <f t="shared" si="1"/>
        <v>72.27272727272728</v>
      </c>
      <c r="F82" s="53">
        <f>SUM(F83:F84)</f>
        <v>22000</v>
      </c>
      <c r="G82" s="54">
        <f>SUM(G83:G84)</f>
        <v>15900</v>
      </c>
      <c r="H82" s="130">
        <f t="shared" si="2"/>
        <v>72.27272727272728</v>
      </c>
      <c r="I82" s="53"/>
      <c r="J82" s="54"/>
      <c r="K82" s="69"/>
    </row>
    <row r="83" spans="1:11" ht="11.25" customHeight="1" hidden="1">
      <c r="A83" s="35"/>
      <c r="B83" s="42" t="s">
        <v>19</v>
      </c>
      <c r="C83" s="43">
        <f t="shared" si="6"/>
        <v>0</v>
      </c>
      <c r="D83" s="44">
        <f t="shared" si="6"/>
        <v>0</v>
      </c>
      <c r="E83" s="70" t="e">
        <f t="shared" si="1"/>
        <v>#DIV/0!</v>
      </c>
      <c r="F83" s="43"/>
      <c r="G83" s="44"/>
      <c r="H83" s="70" t="e">
        <f t="shared" si="2"/>
        <v>#DIV/0!</v>
      </c>
      <c r="I83" s="37"/>
      <c r="J83" s="38"/>
      <c r="K83" s="40"/>
    </row>
    <row r="84" spans="1:11" ht="12" customHeight="1" thickBot="1">
      <c r="A84" s="35"/>
      <c r="B84" s="42" t="s">
        <v>6</v>
      </c>
      <c r="C84" s="43">
        <f t="shared" si="6"/>
        <v>22000</v>
      </c>
      <c r="D84" s="44">
        <f t="shared" si="6"/>
        <v>15900</v>
      </c>
      <c r="E84" s="70"/>
      <c r="F84" s="43">
        <v>22000</v>
      </c>
      <c r="G84" s="44">
        <v>15900</v>
      </c>
      <c r="H84" s="70"/>
      <c r="I84" s="43"/>
      <c r="J84" s="44"/>
      <c r="K84" s="39"/>
    </row>
    <row r="85" spans="1:11" s="34" customFormat="1" ht="17.25" customHeight="1" thickBot="1" thickTop="1">
      <c r="A85" s="72">
        <v>630</v>
      </c>
      <c r="B85" s="60" t="s">
        <v>27</v>
      </c>
      <c r="C85" s="61">
        <f aca="true" t="shared" si="7" ref="C85:D90">F85+I85</f>
        <v>64000</v>
      </c>
      <c r="D85" s="62">
        <f t="shared" si="7"/>
        <v>33470</v>
      </c>
      <c r="E85" s="73">
        <f aca="true" t="shared" si="8" ref="E85:E147">D85/C85*100</f>
        <v>52.296875</v>
      </c>
      <c r="F85" s="61">
        <f>F90+F94</f>
        <v>64000</v>
      </c>
      <c r="G85" s="62">
        <f>G90+G94</f>
        <v>33470</v>
      </c>
      <c r="H85" s="73">
        <f aca="true" t="shared" si="9" ref="H85:H147">G85/F85*100</f>
        <v>52.296875</v>
      </c>
      <c r="I85" s="61"/>
      <c r="J85" s="62"/>
      <c r="K85" s="64"/>
    </row>
    <row r="86" spans="1:11" s="51" customFormat="1" ht="12.75" customHeight="1" thickTop="1">
      <c r="A86" s="76"/>
      <c r="B86" s="52" t="s">
        <v>8</v>
      </c>
      <c r="C86" s="37">
        <f t="shared" si="7"/>
        <v>64000</v>
      </c>
      <c r="D86" s="38">
        <f t="shared" si="7"/>
        <v>33470</v>
      </c>
      <c r="E86" s="83">
        <f t="shared" si="8"/>
        <v>52.296875</v>
      </c>
      <c r="F86" s="37">
        <f>SUM(F87:F89)</f>
        <v>64000</v>
      </c>
      <c r="G86" s="38">
        <f>SUM(G87:G89)</f>
        <v>33470</v>
      </c>
      <c r="H86" s="83">
        <f t="shared" si="9"/>
        <v>52.296875</v>
      </c>
      <c r="I86" s="78"/>
      <c r="J86" s="79"/>
      <c r="K86" s="81"/>
    </row>
    <row r="87" spans="1:11" s="51" customFormat="1" ht="24.75" customHeight="1" hidden="1">
      <c r="A87" s="76"/>
      <c r="B87" s="57" t="s">
        <v>145</v>
      </c>
      <c r="C87" s="43">
        <f t="shared" si="7"/>
        <v>0</v>
      </c>
      <c r="D87" s="44">
        <f t="shared" si="7"/>
        <v>0</v>
      </c>
      <c r="E87" s="70" t="e">
        <f t="shared" si="8"/>
        <v>#DIV/0!</v>
      </c>
      <c r="F87" s="43">
        <f>F96</f>
        <v>0</v>
      </c>
      <c r="G87" s="44">
        <f>G96</f>
        <v>0</v>
      </c>
      <c r="H87" s="70" t="e">
        <f t="shared" si="9"/>
        <v>#DIV/0!</v>
      </c>
      <c r="I87" s="78"/>
      <c r="J87" s="79"/>
      <c r="K87" s="81"/>
    </row>
    <row r="88" spans="1:11" s="87" customFormat="1" ht="12.75" customHeight="1">
      <c r="A88" s="86"/>
      <c r="B88" s="57" t="s">
        <v>28</v>
      </c>
      <c r="C88" s="43">
        <f t="shared" si="7"/>
        <v>19000</v>
      </c>
      <c r="D88" s="44">
        <f t="shared" si="7"/>
        <v>6097</v>
      </c>
      <c r="E88" s="70">
        <f t="shared" si="8"/>
        <v>32.08947368421053</v>
      </c>
      <c r="F88" s="43">
        <f>F92+F97</f>
        <v>19000</v>
      </c>
      <c r="G88" s="44">
        <f>G92+G97</f>
        <v>6097</v>
      </c>
      <c r="H88" s="70">
        <f t="shared" si="9"/>
        <v>32.08947368421053</v>
      </c>
      <c r="I88" s="116"/>
      <c r="J88" s="117"/>
      <c r="K88" s="118"/>
    </row>
    <row r="89" spans="1:11" s="87" customFormat="1" ht="16.5" customHeight="1" thickBot="1">
      <c r="A89" s="148"/>
      <c r="B89" s="149" t="s">
        <v>9</v>
      </c>
      <c r="C89" s="71">
        <f t="shared" si="7"/>
        <v>45000</v>
      </c>
      <c r="D89" s="90">
        <f t="shared" si="7"/>
        <v>27373</v>
      </c>
      <c r="E89" s="70">
        <f t="shared" si="8"/>
        <v>60.82888888888889</v>
      </c>
      <c r="F89" s="71">
        <f>F93+F98</f>
        <v>45000</v>
      </c>
      <c r="G89" s="90">
        <f>G93+G98</f>
        <v>27373</v>
      </c>
      <c r="H89" s="70">
        <f t="shared" si="9"/>
        <v>60.82888888888889</v>
      </c>
      <c r="I89" s="150"/>
      <c r="J89" s="151"/>
      <c r="K89" s="152"/>
    </row>
    <row r="90" spans="1:11" ht="28.5" customHeight="1" thickTop="1">
      <c r="A90" s="111">
        <v>63003</v>
      </c>
      <c r="B90" s="153" t="s">
        <v>151</v>
      </c>
      <c r="C90" s="154">
        <f t="shared" si="7"/>
        <v>64000</v>
      </c>
      <c r="D90" s="155">
        <f t="shared" si="7"/>
        <v>33470</v>
      </c>
      <c r="E90" s="115">
        <f t="shared" si="8"/>
        <v>52.296875</v>
      </c>
      <c r="F90" s="154">
        <f>F91</f>
        <v>64000</v>
      </c>
      <c r="G90" s="155">
        <f>G91</f>
        <v>33470</v>
      </c>
      <c r="H90" s="115">
        <f t="shared" si="9"/>
        <v>52.296875</v>
      </c>
      <c r="I90" s="154"/>
      <c r="J90" s="155"/>
      <c r="K90" s="156"/>
    </row>
    <row r="91" spans="1:11" s="56" customFormat="1" ht="15" customHeight="1">
      <c r="A91" s="35"/>
      <c r="B91" s="52" t="s">
        <v>8</v>
      </c>
      <c r="C91" s="53">
        <f>SUM(C92:C93)</f>
        <v>64000</v>
      </c>
      <c r="D91" s="54">
        <f>SUM(D92:D93)</f>
        <v>33470</v>
      </c>
      <c r="E91" s="55">
        <f t="shared" si="8"/>
        <v>52.296875</v>
      </c>
      <c r="F91" s="53">
        <f>SUM(F92:F93)</f>
        <v>64000</v>
      </c>
      <c r="G91" s="54">
        <f>SUM(G92:G93)</f>
        <v>33470</v>
      </c>
      <c r="H91" s="55">
        <f t="shared" si="9"/>
        <v>52.296875</v>
      </c>
      <c r="I91" s="53"/>
      <c r="J91" s="38"/>
      <c r="K91" s="40"/>
    </row>
    <row r="92" spans="1:11" s="68" customFormat="1" ht="11.25" customHeight="1">
      <c r="A92" s="41"/>
      <c r="B92" s="57" t="s">
        <v>28</v>
      </c>
      <c r="C92" s="43">
        <f>F92</f>
        <v>19000</v>
      </c>
      <c r="D92" s="44">
        <f>G92</f>
        <v>6097</v>
      </c>
      <c r="E92" s="70">
        <f t="shared" si="8"/>
        <v>32.08947368421053</v>
      </c>
      <c r="F92" s="43">
        <v>19000</v>
      </c>
      <c r="G92" s="44">
        <v>6097</v>
      </c>
      <c r="H92" s="70">
        <f t="shared" si="9"/>
        <v>32.08947368421053</v>
      </c>
      <c r="I92" s="43"/>
      <c r="J92" s="44"/>
      <c r="K92" s="39"/>
    </row>
    <row r="93" spans="1:11" s="68" customFormat="1" ht="10.5" customHeight="1" thickBot="1">
      <c r="A93" s="157"/>
      <c r="B93" s="158" t="s">
        <v>9</v>
      </c>
      <c r="C93" s="122">
        <f>F93</f>
        <v>45000</v>
      </c>
      <c r="D93" s="123">
        <f>G93</f>
        <v>27373</v>
      </c>
      <c r="E93" s="58">
        <f t="shared" si="8"/>
        <v>60.82888888888889</v>
      </c>
      <c r="F93" s="122">
        <v>45000</v>
      </c>
      <c r="G93" s="123">
        <v>27373</v>
      </c>
      <c r="H93" s="58">
        <f t="shared" si="9"/>
        <v>60.82888888888889</v>
      </c>
      <c r="I93" s="122"/>
      <c r="J93" s="123"/>
      <c r="K93" s="124"/>
    </row>
    <row r="94" spans="1:11" s="51" customFormat="1" ht="15" customHeight="1" hidden="1">
      <c r="A94" s="74">
        <v>63095</v>
      </c>
      <c r="B94" s="159" t="s">
        <v>15</v>
      </c>
      <c r="C94" s="65">
        <f>F94+I94</f>
        <v>0</v>
      </c>
      <c r="D94" s="66">
        <f>G94+J94</f>
        <v>0</v>
      </c>
      <c r="E94" s="50" t="e">
        <f t="shared" si="8"/>
        <v>#DIV/0!</v>
      </c>
      <c r="F94" s="65">
        <f>SUM(F95)</f>
        <v>0</v>
      </c>
      <c r="G94" s="66">
        <f>SUM(G95)+G97</f>
        <v>0</v>
      </c>
      <c r="H94" s="50" t="e">
        <f t="shared" si="9"/>
        <v>#DIV/0!</v>
      </c>
      <c r="I94" s="65"/>
      <c r="J94" s="66"/>
      <c r="K94" s="67"/>
    </row>
    <row r="95" spans="1:11" ht="12.75" customHeight="1" hidden="1">
      <c r="A95" s="35"/>
      <c r="B95" s="52" t="s">
        <v>8</v>
      </c>
      <c r="C95" s="53">
        <f>SUM(C96:C98)</f>
        <v>0</v>
      </c>
      <c r="D95" s="54">
        <f>SUM(D96:D98)</f>
        <v>0</v>
      </c>
      <c r="E95" s="55" t="e">
        <f t="shared" si="8"/>
        <v>#DIV/0!</v>
      </c>
      <c r="F95" s="53">
        <f>F96+F98+F97</f>
        <v>0</v>
      </c>
      <c r="G95" s="54">
        <f>G96+G98</f>
        <v>0</v>
      </c>
      <c r="H95" s="55" t="e">
        <f t="shared" si="9"/>
        <v>#DIV/0!</v>
      </c>
      <c r="I95" s="53"/>
      <c r="J95" s="38"/>
      <c r="K95" s="40"/>
    </row>
    <row r="96" spans="1:11" ht="23.25" customHeight="1" hidden="1">
      <c r="A96" s="35"/>
      <c r="B96" s="57" t="s">
        <v>145</v>
      </c>
      <c r="C96" s="43">
        <f aca="true" t="shared" si="10" ref="C96:D98">F96</f>
        <v>0</v>
      </c>
      <c r="D96" s="44">
        <f t="shared" si="10"/>
        <v>0</v>
      </c>
      <c r="E96" s="70" t="e">
        <f t="shared" si="8"/>
        <v>#DIV/0!</v>
      </c>
      <c r="F96" s="43">
        <v>0</v>
      </c>
      <c r="G96" s="44">
        <v>0</v>
      </c>
      <c r="H96" s="70" t="e">
        <f t="shared" si="9"/>
        <v>#DIV/0!</v>
      </c>
      <c r="I96" s="37"/>
      <c r="J96" s="38"/>
      <c r="K96" s="40"/>
    </row>
    <row r="97" spans="1:11" s="68" customFormat="1" ht="11.25" customHeight="1" hidden="1">
      <c r="A97" s="41"/>
      <c r="B97" s="57" t="s">
        <v>28</v>
      </c>
      <c r="C97" s="43">
        <f t="shared" si="10"/>
        <v>0</v>
      </c>
      <c r="D97" s="44"/>
      <c r="E97" s="70"/>
      <c r="F97" s="43">
        <v>0</v>
      </c>
      <c r="G97" s="44"/>
      <c r="H97" s="70"/>
      <c r="I97" s="43"/>
      <c r="J97" s="44"/>
      <c r="K97" s="39"/>
    </row>
    <row r="98" spans="1:11" ht="12.75" customHeight="1" hidden="1" thickBot="1">
      <c r="A98" s="35"/>
      <c r="B98" s="57" t="s">
        <v>9</v>
      </c>
      <c r="C98" s="43">
        <f t="shared" si="10"/>
        <v>0</v>
      </c>
      <c r="D98" s="44">
        <f t="shared" si="10"/>
        <v>0</v>
      </c>
      <c r="E98" s="70" t="e">
        <f t="shared" si="8"/>
        <v>#DIV/0!</v>
      </c>
      <c r="F98" s="43">
        <v>0</v>
      </c>
      <c r="G98" s="44">
        <v>0</v>
      </c>
      <c r="H98" s="70" t="e">
        <f t="shared" si="9"/>
        <v>#DIV/0!</v>
      </c>
      <c r="I98" s="43"/>
      <c r="J98" s="44"/>
      <c r="K98" s="39"/>
    </row>
    <row r="99" spans="1:11" s="160" customFormat="1" ht="28.5" customHeight="1" thickBot="1" thickTop="1">
      <c r="A99" s="72">
        <v>700</v>
      </c>
      <c r="B99" s="60" t="s">
        <v>29</v>
      </c>
      <c r="C99" s="61">
        <f aca="true" t="shared" si="11" ref="C99:C110">F99+I99</f>
        <v>23099621</v>
      </c>
      <c r="D99" s="62">
        <f aca="true" t="shared" si="12" ref="D99:D110">G99+J99</f>
        <v>17164664</v>
      </c>
      <c r="E99" s="73">
        <f t="shared" si="8"/>
        <v>74.30712391341831</v>
      </c>
      <c r="F99" s="61">
        <f>F100+F105</f>
        <v>23060621</v>
      </c>
      <c r="G99" s="62">
        <f>G100+G105</f>
        <v>17125711</v>
      </c>
      <c r="H99" s="73">
        <f t="shared" si="9"/>
        <v>74.2638760682117</v>
      </c>
      <c r="I99" s="61">
        <f>I100</f>
        <v>39000</v>
      </c>
      <c r="J99" s="62">
        <f>J100</f>
        <v>38953</v>
      </c>
      <c r="K99" s="64">
        <f>J99/I99*100</f>
        <v>99.87948717948719</v>
      </c>
    </row>
    <row r="100" spans="1:11" s="34" customFormat="1" ht="14.25" customHeight="1" thickTop="1">
      <c r="A100" s="93"/>
      <c r="B100" s="161" t="s">
        <v>8</v>
      </c>
      <c r="C100" s="162">
        <f t="shared" si="11"/>
        <v>9406926</v>
      </c>
      <c r="D100" s="163">
        <f t="shared" si="12"/>
        <v>9164361</v>
      </c>
      <c r="E100" s="83">
        <f t="shared" si="8"/>
        <v>97.42142119540432</v>
      </c>
      <c r="F100" s="162">
        <f>SUM(F101:F103)</f>
        <v>9367926</v>
      </c>
      <c r="G100" s="163">
        <f>SUM(G101:G103)</f>
        <v>9125408</v>
      </c>
      <c r="H100" s="83">
        <f t="shared" si="9"/>
        <v>97.41118791928972</v>
      </c>
      <c r="I100" s="162">
        <f>SUM(I101:I103)</f>
        <v>39000</v>
      </c>
      <c r="J100" s="163">
        <f>SUM(J101:J103)</f>
        <v>38953</v>
      </c>
      <c r="K100" s="164">
        <f>J100/I100*100</f>
        <v>99.87948717948719</v>
      </c>
    </row>
    <row r="101" spans="1:11" s="96" customFormat="1" ht="24" customHeight="1">
      <c r="A101" s="106"/>
      <c r="B101" s="57" t="s">
        <v>145</v>
      </c>
      <c r="C101" s="43">
        <f t="shared" si="11"/>
        <v>6700</v>
      </c>
      <c r="D101" s="44">
        <f t="shared" si="12"/>
        <v>5925</v>
      </c>
      <c r="E101" s="70">
        <f t="shared" si="8"/>
        <v>88.43283582089553</v>
      </c>
      <c r="F101" s="43">
        <f>F131</f>
        <v>6700</v>
      </c>
      <c r="G101" s="44">
        <f>G131</f>
        <v>5925</v>
      </c>
      <c r="H101" s="70">
        <f t="shared" si="9"/>
        <v>88.43283582089553</v>
      </c>
      <c r="I101" s="43"/>
      <c r="J101" s="44"/>
      <c r="K101" s="39"/>
    </row>
    <row r="102" spans="1:11" s="96" customFormat="1" ht="9.75" customHeight="1">
      <c r="A102" s="106"/>
      <c r="B102" s="57" t="s">
        <v>28</v>
      </c>
      <c r="C102" s="43">
        <f t="shared" si="11"/>
        <v>6700000</v>
      </c>
      <c r="D102" s="44">
        <f t="shared" si="12"/>
        <v>6700000</v>
      </c>
      <c r="E102" s="70">
        <f t="shared" si="8"/>
        <v>100</v>
      </c>
      <c r="F102" s="43">
        <f>F112</f>
        <v>6700000</v>
      </c>
      <c r="G102" s="44">
        <f>G112</f>
        <v>6700000</v>
      </c>
      <c r="H102" s="70">
        <f t="shared" si="9"/>
        <v>100</v>
      </c>
      <c r="I102" s="43"/>
      <c r="J102" s="44"/>
      <c r="K102" s="39"/>
    </row>
    <row r="103" spans="1:11" s="96" customFormat="1" ht="11.25" customHeight="1">
      <c r="A103" s="106"/>
      <c r="B103" s="57" t="s">
        <v>9</v>
      </c>
      <c r="C103" s="43">
        <f t="shared" si="11"/>
        <v>2700226</v>
      </c>
      <c r="D103" s="44">
        <f t="shared" si="12"/>
        <v>2458436</v>
      </c>
      <c r="E103" s="70">
        <f t="shared" si="8"/>
        <v>91.04556433424462</v>
      </c>
      <c r="F103" s="43">
        <f>F123+F132</f>
        <v>2661226</v>
      </c>
      <c r="G103" s="44">
        <f>G123+G132</f>
        <v>2419483</v>
      </c>
      <c r="H103" s="70">
        <f t="shared" si="9"/>
        <v>90.91610408135197</v>
      </c>
      <c r="I103" s="43">
        <f>I123</f>
        <v>39000</v>
      </c>
      <c r="J103" s="44">
        <f>J123</f>
        <v>38953</v>
      </c>
      <c r="K103" s="39"/>
    </row>
    <row r="104" spans="1:11" s="136" customFormat="1" ht="10.5" customHeight="1" hidden="1">
      <c r="A104" s="127"/>
      <c r="B104" s="98" t="s">
        <v>17</v>
      </c>
      <c r="C104" s="99">
        <f t="shared" si="11"/>
        <v>0</v>
      </c>
      <c r="D104" s="100">
        <f t="shared" si="12"/>
        <v>0</v>
      </c>
      <c r="E104" s="101" t="e">
        <f t="shared" si="8"/>
        <v>#DIV/0!</v>
      </c>
      <c r="F104" s="102">
        <f>F133</f>
        <v>0</v>
      </c>
      <c r="G104" s="100">
        <f>G133</f>
        <v>0</v>
      </c>
      <c r="H104" s="101" t="e">
        <f t="shared" si="9"/>
        <v>#DIV/0!</v>
      </c>
      <c r="I104" s="99"/>
      <c r="J104" s="100"/>
      <c r="K104" s="128"/>
    </row>
    <row r="105" spans="1:11" s="34" customFormat="1" ht="13.5" customHeight="1">
      <c r="A105" s="93"/>
      <c r="B105" s="104" t="s">
        <v>5</v>
      </c>
      <c r="C105" s="162">
        <f t="shared" si="11"/>
        <v>13692695</v>
      </c>
      <c r="D105" s="163">
        <f t="shared" si="12"/>
        <v>8000303</v>
      </c>
      <c r="E105" s="83">
        <f t="shared" si="8"/>
        <v>58.42752650227001</v>
      </c>
      <c r="F105" s="162">
        <f>F106+F108+F109</f>
        <v>13692695</v>
      </c>
      <c r="G105" s="163">
        <f>G106+G108+G109</f>
        <v>8000303</v>
      </c>
      <c r="H105" s="83">
        <f t="shared" si="9"/>
        <v>58.42752650227001</v>
      </c>
      <c r="I105" s="162"/>
      <c r="J105" s="163"/>
      <c r="K105" s="164"/>
    </row>
    <row r="106" spans="1:11" s="96" customFormat="1" ht="12.75" customHeight="1">
      <c r="A106" s="106"/>
      <c r="B106" s="42" t="s">
        <v>19</v>
      </c>
      <c r="C106" s="43">
        <f t="shared" si="11"/>
        <v>6621245</v>
      </c>
      <c r="D106" s="44">
        <f t="shared" si="12"/>
        <v>6621166</v>
      </c>
      <c r="E106" s="70">
        <f t="shared" si="8"/>
        <v>99.99880687091324</v>
      </c>
      <c r="F106" s="43">
        <f>F115+F135</f>
        <v>6621245</v>
      </c>
      <c r="G106" s="44">
        <f>G115+G135</f>
        <v>6621166</v>
      </c>
      <c r="H106" s="70">
        <f t="shared" si="9"/>
        <v>99.99880687091324</v>
      </c>
      <c r="I106" s="43"/>
      <c r="J106" s="44"/>
      <c r="K106" s="39"/>
    </row>
    <row r="107" spans="1:11" s="136" customFormat="1" ht="9.75" customHeight="1">
      <c r="A107" s="97"/>
      <c r="B107" s="165" t="s">
        <v>32</v>
      </c>
      <c r="C107" s="99">
        <f t="shared" si="11"/>
        <v>100000</v>
      </c>
      <c r="D107" s="100">
        <f t="shared" si="12"/>
        <v>100000</v>
      </c>
      <c r="E107" s="101">
        <f t="shared" si="8"/>
        <v>100</v>
      </c>
      <c r="F107" s="99">
        <f>F116</f>
        <v>100000</v>
      </c>
      <c r="G107" s="100">
        <f>G116</f>
        <v>100000</v>
      </c>
      <c r="H107" s="101">
        <f t="shared" si="9"/>
        <v>100</v>
      </c>
      <c r="I107" s="99"/>
      <c r="J107" s="100"/>
      <c r="K107" s="128"/>
    </row>
    <row r="108" spans="1:11" s="96" customFormat="1" ht="12" customHeight="1">
      <c r="A108" s="106"/>
      <c r="B108" s="42" t="s">
        <v>6</v>
      </c>
      <c r="C108" s="43">
        <f t="shared" si="11"/>
        <v>1554450</v>
      </c>
      <c r="D108" s="44">
        <f t="shared" si="12"/>
        <v>1379137</v>
      </c>
      <c r="E108" s="70">
        <f t="shared" si="8"/>
        <v>88.7218630383737</v>
      </c>
      <c r="F108" s="43">
        <f>F125+F136</f>
        <v>1554450</v>
      </c>
      <c r="G108" s="44">
        <f>G125+G136</f>
        <v>1379137</v>
      </c>
      <c r="H108" s="70">
        <f t="shared" si="9"/>
        <v>88.7218630383737</v>
      </c>
      <c r="I108" s="43"/>
      <c r="J108" s="44"/>
      <c r="K108" s="39"/>
    </row>
    <row r="109" spans="1:11" s="96" customFormat="1" ht="13.5" customHeight="1" thickBot="1">
      <c r="A109" s="108"/>
      <c r="B109" s="89" t="s">
        <v>20</v>
      </c>
      <c r="C109" s="43">
        <f t="shared" si="11"/>
        <v>5517000</v>
      </c>
      <c r="D109" s="44">
        <f t="shared" si="12"/>
        <v>0</v>
      </c>
      <c r="E109" s="70">
        <f t="shared" si="8"/>
        <v>0</v>
      </c>
      <c r="F109" s="71">
        <f>F128</f>
        <v>5517000</v>
      </c>
      <c r="G109" s="90">
        <f>G128</f>
        <v>0</v>
      </c>
      <c r="H109" s="70">
        <f t="shared" si="9"/>
        <v>0</v>
      </c>
      <c r="I109" s="71"/>
      <c r="J109" s="90"/>
      <c r="K109" s="92"/>
    </row>
    <row r="110" spans="1:11" s="51" customFormat="1" ht="25.5" customHeight="1" thickTop="1">
      <c r="A110" s="166">
        <v>70001</v>
      </c>
      <c r="B110" s="167" t="s">
        <v>33</v>
      </c>
      <c r="C110" s="168">
        <f t="shared" si="11"/>
        <v>6800000</v>
      </c>
      <c r="D110" s="169">
        <f t="shared" si="12"/>
        <v>6800000</v>
      </c>
      <c r="E110" s="115">
        <f t="shared" si="8"/>
        <v>100</v>
      </c>
      <c r="F110" s="168">
        <f>SUM(F111)+F114</f>
        <v>6800000</v>
      </c>
      <c r="G110" s="169">
        <f>SUM(G111)+G114</f>
        <v>6800000</v>
      </c>
      <c r="H110" s="115">
        <f t="shared" si="9"/>
        <v>100</v>
      </c>
      <c r="I110" s="168"/>
      <c r="J110" s="169"/>
      <c r="K110" s="170"/>
    </row>
    <row r="111" spans="1:11" ht="15" customHeight="1">
      <c r="A111" s="35"/>
      <c r="B111" s="52" t="s">
        <v>8</v>
      </c>
      <c r="C111" s="53">
        <f>SUM(C112)</f>
        <v>6700000</v>
      </c>
      <c r="D111" s="54">
        <f>SUM(D112)</f>
        <v>6700000</v>
      </c>
      <c r="E111" s="55">
        <f t="shared" si="8"/>
        <v>100</v>
      </c>
      <c r="F111" s="53">
        <f>SUM(F112)</f>
        <v>6700000</v>
      </c>
      <c r="G111" s="54">
        <f>SUM(G112)</f>
        <v>6700000</v>
      </c>
      <c r="H111" s="55">
        <f t="shared" si="9"/>
        <v>100</v>
      </c>
      <c r="I111" s="53"/>
      <c r="J111" s="54"/>
      <c r="K111" s="69"/>
    </row>
    <row r="112" spans="1:11" ht="11.25" customHeight="1">
      <c r="A112" s="35"/>
      <c r="B112" s="57" t="s">
        <v>28</v>
      </c>
      <c r="C112" s="43">
        <f>F112</f>
        <v>6700000</v>
      </c>
      <c r="D112" s="44">
        <f>G112</f>
        <v>6700000</v>
      </c>
      <c r="E112" s="70"/>
      <c r="F112" s="43">
        <v>6700000</v>
      </c>
      <c r="G112" s="44">
        <v>6700000</v>
      </c>
      <c r="H112" s="70"/>
      <c r="I112" s="43"/>
      <c r="J112" s="44"/>
      <c r="K112" s="39"/>
    </row>
    <row r="113" spans="1:11" ht="12.75" customHeight="1" hidden="1">
      <c r="A113" s="35"/>
      <c r="B113" s="57" t="s">
        <v>34</v>
      </c>
      <c r="C113" s="43" t="e">
        <f>SUM(F113:I113)</f>
        <v>#REF!</v>
      </c>
      <c r="D113" s="44" t="e">
        <f>SUM(G113:J113)</f>
        <v>#REF!</v>
      </c>
      <c r="E113" s="70" t="e">
        <f t="shared" si="8"/>
        <v>#REF!</v>
      </c>
      <c r="F113" s="43" t="e">
        <f>#REF!+#REF!</f>
        <v>#REF!</v>
      </c>
      <c r="G113" s="44"/>
      <c r="H113" s="70" t="e">
        <f t="shared" si="9"/>
        <v>#REF!</v>
      </c>
      <c r="I113" s="43"/>
      <c r="J113" s="44"/>
      <c r="K113" s="39"/>
    </row>
    <row r="114" spans="1:11" ht="12.75" customHeight="1">
      <c r="A114" s="35"/>
      <c r="B114" s="36" t="s">
        <v>5</v>
      </c>
      <c r="C114" s="53">
        <f>C115</f>
        <v>100000</v>
      </c>
      <c r="D114" s="54">
        <f>D115</f>
        <v>100000</v>
      </c>
      <c r="E114" s="130">
        <f t="shared" si="8"/>
        <v>100</v>
      </c>
      <c r="F114" s="53">
        <f>SUM(F115)</f>
        <v>100000</v>
      </c>
      <c r="G114" s="54">
        <f>SUM(G115)</f>
        <v>100000</v>
      </c>
      <c r="H114" s="130">
        <f t="shared" si="9"/>
        <v>100</v>
      </c>
      <c r="I114" s="53"/>
      <c r="J114" s="54"/>
      <c r="K114" s="69"/>
    </row>
    <row r="115" spans="1:11" ht="12" customHeight="1">
      <c r="A115" s="35"/>
      <c r="B115" s="42" t="s">
        <v>19</v>
      </c>
      <c r="C115" s="43">
        <f>F115</f>
        <v>100000</v>
      </c>
      <c r="D115" s="44">
        <f>G115</f>
        <v>100000</v>
      </c>
      <c r="E115" s="70"/>
      <c r="F115" s="43">
        <v>100000</v>
      </c>
      <c r="G115" s="44">
        <v>100000</v>
      </c>
      <c r="H115" s="70"/>
      <c r="I115" s="37"/>
      <c r="J115" s="38"/>
      <c r="K115" s="40"/>
    </row>
    <row r="116" spans="1:11" s="136" customFormat="1" ht="12" customHeight="1">
      <c r="A116" s="131"/>
      <c r="B116" s="171" t="s">
        <v>32</v>
      </c>
      <c r="C116" s="132">
        <f>F116</f>
        <v>100000</v>
      </c>
      <c r="D116" s="133">
        <f>G116</f>
        <v>100000</v>
      </c>
      <c r="E116" s="134"/>
      <c r="F116" s="132">
        <v>100000</v>
      </c>
      <c r="G116" s="133">
        <v>100000</v>
      </c>
      <c r="H116" s="134"/>
      <c r="I116" s="132"/>
      <c r="J116" s="133"/>
      <c r="K116" s="135"/>
    </row>
    <row r="117" spans="1:11" s="51" customFormat="1" ht="48" hidden="1">
      <c r="A117" s="74">
        <v>70004</v>
      </c>
      <c r="B117" s="159" t="s">
        <v>35</v>
      </c>
      <c r="C117" s="65" t="e">
        <f>SUM(C119)</f>
        <v>#REF!</v>
      </c>
      <c r="D117" s="66" t="e">
        <f>SUM(D119)</f>
        <v>#REF!</v>
      </c>
      <c r="E117" s="63" t="e">
        <f t="shared" si="8"/>
        <v>#REF!</v>
      </c>
      <c r="F117" s="65" t="e">
        <f>SUM(F119)</f>
        <v>#REF!</v>
      </c>
      <c r="G117" s="66"/>
      <c r="H117" s="63" t="e">
        <f t="shared" si="9"/>
        <v>#REF!</v>
      </c>
      <c r="I117" s="65"/>
      <c r="J117" s="66"/>
      <c r="K117" s="67"/>
    </row>
    <row r="118" spans="1:11" ht="12" hidden="1">
      <c r="A118" s="35"/>
      <c r="B118" s="52" t="s">
        <v>8</v>
      </c>
      <c r="C118" s="37" t="e">
        <f>SUM(C119)</f>
        <v>#REF!</v>
      </c>
      <c r="D118" s="38" t="e">
        <f>SUM(D119)</f>
        <v>#REF!</v>
      </c>
      <c r="E118" s="63" t="e">
        <f t="shared" si="8"/>
        <v>#REF!</v>
      </c>
      <c r="F118" s="37" t="e">
        <f>SUM(F119)</f>
        <v>#REF!</v>
      </c>
      <c r="G118" s="38"/>
      <c r="H118" s="63" t="e">
        <f t="shared" si="9"/>
        <v>#REF!</v>
      </c>
      <c r="I118" s="37"/>
      <c r="J118" s="38"/>
      <c r="K118" s="40"/>
    </row>
    <row r="119" spans="1:11" ht="12" hidden="1">
      <c r="A119" s="35"/>
      <c r="B119" s="57" t="s">
        <v>9</v>
      </c>
      <c r="C119" s="43" t="e">
        <f>SUM(F119:I119)</f>
        <v>#REF!</v>
      </c>
      <c r="D119" s="44" t="e">
        <f>SUM(G119:J119)</f>
        <v>#REF!</v>
      </c>
      <c r="E119" s="63" t="e">
        <f t="shared" si="8"/>
        <v>#REF!</v>
      </c>
      <c r="F119" s="43" t="e">
        <f>#REF!+#REF!</f>
        <v>#REF!</v>
      </c>
      <c r="G119" s="44"/>
      <c r="H119" s="63" t="e">
        <f t="shared" si="9"/>
        <v>#REF!</v>
      </c>
      <c r="I119" s="43"/>
      <c r="J119" s="44"/>
      <c r="K119" s="39"/>
    </row>
    <row r="120" spans="1:11" s="51" customFormat="1" ht="24" customHeight="1">
      <c r="A120" s="74">
        <v>70005</v>
      </c>
      <c r="B120" s="159" t="s">
        <v>36</v>
      </c>
      <c r="C120" s="65">
        <f>F120+I120</f>
        <v>4159920</v>
      </c>
      <c r="D120" s="66">
        <f>G120+J120</f>
        <v>3697104</v>
      </c>
      <c r="E120" s="50">
        <f t="shared" si="8"/>
        <v>88.87440143079675</v>
      </c>
      <c r="F120" s="65">
        <f>F121+F124</f>
        <v>4120920</v>
      </c>
      <c r="G120" s="66">
        <f>G121+G124</f>
        <v>3658151</v>
      </c>
      <c r="H120" s="50">
        <f t="shared" si="9"/>
        <v>88.77025033245005</v>
      </c>
      <c r="I120" s="65">
        <f>I121</f>
        <v>39000</v>
      </c>
      <c r="J120" s="66">
        <f>J121</f>
        <v>38953</v>
      </c>
      <c r="K120" s="67">
        <f>J120/I120*100</f>
        <v>99.87948717948719</v>
      </c>
    </row>
    <row r="121" spans="1:11" ht="12" customHeight="1">
      <c r="A121" s="142"/>
      <c r="B121" s="143" t="s">
        <v>8</v>
      </c>
      <c r="C121" s="144">
        <f>SUM(C122:C123)</f>
        <v>2651620</v>
      </c>
      <c r="D121" s="145">
        <f>SUM(D122:D123)</f>
        <v>2364117</v>
      </c>
      <c r="E121" s="55">
        <f t="shared" si="8"/>
        <v>89.15745845935692</v>
      </c>
      <c r="F121" s="144">
        <f>SUM(F123)</f>
        <v>2612620</v>
      </c>
      <c r="G121" s="145">
        <f>SUM(G123)</f>
        <v>2325164</v>
      </c>
      <c r="H121" s="55">
        <f t="shared" si="9"/>
        <v>88.99740490388959</v>
      </c>
      <c r="I121" s="144">
        <f>SUM(I122:I123)</f>
        <v>39000</v>
      </c>
      <c r="J121" s="145">
        <f>SUM(J122:J123)</f>
        <v>38953</v>
      </c>
      <c r="K121" s="146"/>
    </row>
    <row r="122" spans="1:11" ht="21" customHeight="1" hidden="1">
      <c r="A122" s="35"/>
      <c r="B122" s="57" t="s">
        <v>145</v>
      </c>
      <c r="C122" s="43">
        <f>F122+I122</f>
        <v>0</v>
      </c>
      <c r="D122" s="44">
        <f>G122+J122</f>
        <v>0</v>
      </c>
      <c r="E122" s="70" t="e">
        <f t="shared" si="8"/>
        <v>#DIV/0!</v>
      </c>
      <c r="F122" s="43"/>
      <c r="G122" s="44"/>
      <c r="H122" s="70"/>
      <c r="I122" s="43"/>
      <c r="J122" s="44"/>
      <c r="K122" s="39"/>
    </row>
    <row r="123" spans="1:11" ht="10.5" customHeight="1">
      <c r="A123" s="35"/>
      <c r="B123" s="57" t="s">
        <v>9</v>
      </c>
      <c r="C123" s="43">
        <f>F123+I123</f>
        <v>2651620</v>
      </c>
      <c r="D123" s="44">
        <f>G123+J123</f>
        <v>2364117</v>
      </c>
      <c r="E123" s="70"/>
      <c r="F123" s="43">
        <v>2612620</v>
      </c>
      <c r="G123" s="44">
        <v>2325164</v>
      </c>
      <c r="H123" s="70"/>
      <c r="I123" s="43">
        <v>39000</v>
      </c>
      <c r="J123" s="44">
        <v>38953</v>
      </c>
      <c r="K123" s="39"/>
    </row>
    <row r="124" spans="1:11" ht="12.75">
      <c r="A124" s="35"/>
      <c r="B124" s="36" t="s">
        <v>5</v>
      </c>
      <c r="C124" s="53">
        <f>SUM(C125)</f>
        <v>1508300</v>
      </c>
      <c r="D124" s="54">
        <f>SUM(D125)</f>
        <v>1332987</v>
      </c>
      <c r="E124" s="130">
        <f t="shared" si="8"/>
        <v>88.37678180733276</v>
      </c>
      <c r="F124" s="53">
        <f>F125</f>
        <v>1508300</v>
      </c>
      <c r="G124" s="54">
        <f>G125</f>
        <v>1332987</v>
      </c>
      <c r="H124" s="130">
        <f t="shared" si="9"/>
        <v>88.37678180733276</v>
      </c>
      <c r="I124" s="53"/>
      <c r="J124" s="54"/>
      <c r="K124" s="69"/>
    </row>
    <row r="125" spans="1:11" ht="12">
      <c r="A125" s="120"/>
      <c r="B125" s="121" t="s">
        <v>6</v>
      </c>
      <c r="C125" s="122">
        <f>F125+I125</f>
        <v>1508300</v>
      </c>
      <c r="D125" s="123">
        <f>G125+J125</f>
        <v>1332987</v>
      </c>
      <c r="E125" s="58"/>
      <c r="F125" s="122">
        <v>1508300</v>
      </c>
      <c r="G125" s="123">
        <v>1332987</v>
      </c>
      <c r="H125" s="58"/>
      <c r="I125" s="122"/>
      <c r="J125" s="123"/>
      <c r="K125" s="124"/>
    </row>
    <row r="126" spans="1:11" ht="27" customHeight="1">
      <c r="A126" s="74">
        <v>70021</v>
      </c>
      <c r="B126" s="159" t="s">
        <v>37</v>
      </c>
      <c r="C126" s="65">
        <f>F126+I126</f>
        <v>5517000</v>
      </c>
      <c r="D126" s="66">
        <f>G126+J126</f>
        <v>0</v>
      </c>
      <c r="E126" s="50">
        <f t="shared" si="8"/>
        <v>0</v>
      </c>
      <c r="F126" s="65">
        <f>F127</f>
        <v>5517000</v>
      </c>
      <c r="G126" s="66">
        <f>G127</f>
        <v>0</v>
      </c>
      <c r="H126" s="50">
        <f t="shared" si="9"/>
        <v>0</v>
      </c>
      <c r="I126" s="65"/>
      <c r="J126" s="66"/>
      <c r="K126" s="67"/>
    </row>
    <row r="127" spans="1:11" ht="12.75">
      <c r="A127" s="142"/>
      <c r="B127" s="172" t="s">
        <v>5</v>
      </c>
      <c r="C127" s="144">
        <f>C128</f>
        <v>5517000</v>
      </c>
      <c r="D127" s="145">
        <f>D128</f>
        <v>0</v>
      </c>
      <c r="E127" s="55">
        <f t="shared" si="8"/>
        <v>0</v>
      </c>
      <c r="F127" s="144">
        <f>F128</f>
        <v>5517000</v>
      </c>
      <c r="G127" s="145">
        <f>G128</f>
        <v>0</v>
      </c>
      <c r="H127" s="55">
        <f t="shared" si="9"/>
        <v>0</v>
      </c>
      <c r="I127" s="144"/>
      <c r="J127" s="145"/>
      <c r="K127" s="146"/>
    </row>
    <row r="128" spans="1:11" ht="13.5" customHeight="1">
      <c r="A128" s="120"/>
      <c r="B128" s="121" t="s">
        <v>20</v>
      </c>
      <c r="C128" s="122">
        <f>F128</f>
        <v>5517000</v>
      </c>
      <c r="D128" s="123">
        <f>G128</f>
        <v>0</v>
      </c>
      <c r="E128" s="58">
        <f t="shared" si="8"/>
        <v>0</v>
      </c>
      <c r="F128" s="122">
        <v>5517000</v>
      </c>
      <c r="G128" s="123"/>
      <c r="H128" s="58">
        <f t="shared" si="9"/>
        <v>0</v>
      </c>
      <c r="I128" s="122"/>
      <c r="J128" s="123"/>
      <c r="K128" s="124"/>
    </row>
    <row r="129" spans="1:11" s="51" customFormat="1" ht="16.5" customHeight="1">
      <c r="A129" s="74">
        <v>70095</v>
      </c>
      <c r="B129" s="159" t="s">
        <v>15</v>
      </c>
      <c r="C129" s="65">
        <f>C130+C134</f>
        <v>6622701</v>
      </c>
      <c r="D129" s="66">
        <f>D130+D134</f>
        <v>6667560</v>
      </c>
      <c r="E129" s="50">
        <f t="shared" si="8"/>
        <v>100.67735203506847</v>
      </c>
      <c r="F129" s="65">
        <f>F130+F134</f>
        <v>6622701</v>
      </c>
      <c r="G129" s="66">
        <f>G130+G134</f>
        <v>6667560</v>
      </c>
      <c r="H129" s="50">
        <f t="shared" si="9"/>
        <v>100.67735203506847</v>
      </c>
      <c r="I129" s="65"/>
      <c r="J129" s="66"/>
      <c r="K129" s="67"/>
    </row>
    <row r="130" spans="1:11" ht="11.25" customHeight="1">
      <c r="A130" s="35"/>
      <c r="B130" s="52" t="s">
        <v>8</v>
      </c>
      <c r="C130" s="53">
        <f>SUM(C131:C132)</f>
        <v>55306</v>
      </c>
      <c r="D130" s="54">
        <f>SUM(D131:D132)</f>
        <v>100244</v>
      </c>
      <c r="E130" s="55">
        <f t="shared" si="8"/>
        <v>181.25339022890824</v>
      </c>
      <c r="F130" s="53">
        <f>F131+F132</f>
        <v>55306</v>
      </c>
      <c r="G130" s="54">
        <f>G131+G132</f>
        <v>100244</v>
      </c>
      <c r="H130" s="55">
        <f t="shared" si="9"/>
        <v>181.25339022890824</v>
      </c>
      <c r="I130" s="53"/>
      <c r="J130" s="38"/>
      <c r="K130" s="40"/>
    </row>
    <row r="131" spans="1:11" ht="24">
      <c r="A131" s="35"/>
      <c r="B131" s="57" t="s">
        <v>145</v>
      </c>
      <c r="C131" s="43">
        <f>F131</f>
        <v>6700</v>
      </c>
      <c r="D131" s="44">
        <f>G131</f>
        <v>5925</v>
      </c>
      <c r="E131" s="70">
        <f t="shared" si="8"/>
        <v>88.43283582089553</v>
      </c>
      <c r="F131" s="43">
        <v>6700</v>
      </c>
      <c r="G131" s="44">
        <v>5925</v>
      </c>
      <c r="H131" s="70">
        <f t="shared" si="9"/>
        <v>88.43283582089553</v>
      </c>
      <c r="I131" s="37"/>
      <c r="J131" s="38"/>
      <c r="K131" s="40"/>
    </row>
    <row r="132" spans="1:11" ht="13.5" customHeight="1">
      <c r="A132" s="120"/>
      <c r="B132" s="158" t="s">
        <v>9</v>
      </c>
      <c r="C132" s="122">
        <f>F132</f>
        <v>48606</v>
      </c>
      <c r="D132" s="123">
        <f>G132</f>
        <v>94319</v>
      </c>
      <c r="E132" s="58">
        <f t="shared" si="8"/>
        <v>194.04805991029914</v>
      </c>
      <c r="F132" s="122">
        <f>94756-46150</f>
        <v>48606</v>
      </c>
      <c r="G132" s="123">
        <f>140469-46150</f>
        <v>94319</v>
      </c>
      <c r="H132" s="58">
        <f t="shared" si="9"/>
        <v>194.04805991029914</v>
      </c>
      <c r="I132" s="122"/>
      <c r="J132" s="123"/>
      <c r="K132" s="124"/>
    </row>
    <row r="133" spans="1:11" s="136" customFormat="1" ht="10.5" customHeight="1" hidden="1">
      <c r="A133" s="127"/>
      <c r="B133" s="98" t="s">
        <v>17</v>
      </c>
      <c r="C133" s="99">
        <f>F133+I133</f>
        <v>0</v>
      </c>
      <c r="D133" s="100">
        <f>G133+J133</f>
        <v>0</v>
      </c>
      <c r="E133" s="101" t="e">
        <f>D133/C133*100</f>
        <v>#DIV/0!</v>
      </c>
      <c r="F133" s="99"/>
      <c r="G133" s="100"/>
      <c r="H133" s="101" t="e">
        <f>G133/F133*100</f>
        <v>#DIV/0!</v>
      </c>
      <c r="I133" s="99"/>
      <c r="J133" s="100"/>
      <c r="K133" s="128"/>
    </row>
    <row r="134" spans="1:11" ht="12" customHeight="1">
      <c r="A134" s="35"/>
      <c r="B134" s="36" t="s">
        <v>5</v>
      </c>
      <c r="C134" s="37">
        <f>SUM(C135:C136)</f>
        <v>6567395</v>
      </c>
      <c r="D134" s="38">
        <f>SUM(D135:D136)</f>
        <v>6567316</v>
      </c>
      <c r="E134" s="83">
        <f t="shared" si="8"/>
        <v>99.99879708773418</v>
      </c>
      <c r="F134" s="37">
        <f>SUM(F135:F136)</f>
        <v>6567395</v>
      </c>
      <c r="G134" s="38">
        <f>SUM(G135:G136)</f>
        <v>6567316</v>
      </c>
      <c r="H134" s="83">
        <f t="shared" si="9"/>
        <v>99.99879708773418</v>
      </c>
      <c r="I134" s="37"/>
      <c r="J134" s="38"/>
      <c r="K134" s="40"/>
    </row>
    <row r="135" spans="1:11" s="45" customFormat="1" ht="12.75" customHeight="1">
      <c r="A135" s="41"/>
      <c r="B135" s="42" t="s">
        <v>19</v>
      </c>
      <c r="C135" s="43">
        <f>F135</f>
        <v>6521245</v>
      </c>
      <c r="D135" s="44">
        <f>G135</f>
        <v>6521166</v>
      </c>
      <c r="E135" s="70">
        <f t="shared" si="8"/>
        <v>99.99878857488102</v>
      </c>
      <c r="F135" s="43">
        <v>6521245</v>
      </c>
      <c r="G135" s="44">
        <v>6521166</v>
      </c>
      <c r="H135" s="70">
        <f t="shared" si="9"/>
        <v>99.99878857488102</v>
      </c>
      <c r="I135" s="43"/>
      <c r="J135" s="44"/>
      <c r="K135" s="39"/>
    </row>
    <row r="136" spans="1:11" ht="12.75" thickBot="1">
      <c r="A136" s="120"/>
      <c r="B136" s="121" t="s">
        <v>6</v>
      </c>
      <c r="C136" s="122">
        <f>F136+I136</f>
        <v>46150</v>
      </c>
      <c r="D136" s="123">
        <f>G136+J136</f>
        <v>46150</v>
      </c>
      <c r="E136" s="58">
        <f>D136/C136*100</f>
        <v>100</v>
      </c>
      <c r="F136" s="122">
        <v>46150</v>
      </c>
      <c r="G136" s="123">
        <v>46150</v>
      </c>
      <c r="H136" s="58">
        <f>G136/F136*100</f>
        <v>100</v>
      </c>
      <c r="I136" s="122"/>
      <c r="J136" s="123"/>
      <c r="K136" s="124"/>
    </row>
    <row r="137" spans="1:11" s="160" customFormat="1" ht="30" customHeight="1" thickBot="1" thickTop="1">
      <c r="A137" s="72">
        <v>710</v>
      </c>
      <c r="B137" s="60" t="s">
        <v>38</v>
      </c>
      <c r="C137" s="61">
        <f aca="true" t="shared" si="13" ref="C137:D147">F137+I137</f>
        <v>3764966</v>
      </c>
      <c r="D137" s="62">
        <f t="shared" si="13"/>
        <v>3163503</v>
      </c>
      <c r="E137" s="73">
        <f t="shared" si="8"/>
        <v>84.02474285292351</v>
      </c>
      <c r="F137" s="61">
        <f>F138+F143</f>
        <v>3320700</v>
      </c>
      <c r="G137" s="62">
        <f>G138+G143</f>
        <v>2719251</v>
      </c>
      <c r="H137" s="73">
        <f t="shared" si="9"/>
        <v>81.88788508447014</v>
      </c>
      <c r="I137" s="61">
        <f>I138+I143</f>
        <v>444266</v>
      </c>
      <c r="J137" s="62">
        <f>J138+J143</f>
        <v>444252</v>
      </c>
      <c r="K137" s="64">
        <f>J137/I137*100</f>
        <v>99.99684873476701</v>
      </c>
    </row>
    <row r="138" spans="1:11" s="51" customFormat="1" ht="12" customHeight="1" thickTop="1">
      <c r="A138" s="76"/>
      <c r="B138" s="77" t="s">
        <v>8</v>
      </c>
      <c r="C138" s="78">
        <f t="shared" si="13"/>
        <v>3404966</v>
      </c>
      <c r="D138" s="79">
        <f t="shared" si="13"/>
        <v>3050775</v>
      </c>
      <c r="E138" s="83">
        <f t="shared" si="8"/>
        <v>89.59781096198904</v>
      </c>
      <c r="F138" s="78">
        <f>F139+F140</f>
        <v>2960700</v>
      </c>
      <c r="G138" s="79">
        <f>G139+G140</f>
        <v>2606523</v>
      </c>
      <c r="H138" s="83">
        <f t="shared" si="9"/>
        <v>88.03738980646469</v>
      </c>
      <c r="I138" s="78">
        <f>SUM(I139:I140)</f>
        <v>444266</v>
      </c>
      <c r="J138" s="79">
        <f>SUM(J139:J140)</f>
        <v>444252</v>
      </c>
      <c r="K138" s="81">
        <f>J138/I138*100</f>
        <v>99.99684873476701</v>
      </c>
    </row>
    <row r="139" spans="1:11" s="45" customFormat="1" ht="24">
      <c r="A139" s="86"/>
      <c r="B139" s="57" t="s">
        <v>145</v>
      </c>
      <c r="C139" s="43">
        <f t="shared" si="13"/>
        <v>495221</v>
      </c>
      <c r="D139" s="44">
        <f t="shared" si="13"/>
        <v>489979</v>
      </c>
      <c r="E139" s="70">
        <f t="shared" si="8"/>
        <v>98.94148269156598</v>
      </c>
      <c r="F139" s="43">
        <f>F148+F158</f>
        <v>204705</v>
      </c>
      <c r="G139" s="44">
        <f>G148+G158</f>
        <v>199464</v>
      </c>
      <c r="H139" s="70">
        <f t="shared" si="9"/>
        <v>97.43973034366527</v>
      </c>
      <c r="I139" s="43">
        <f>I158</f>
        <v>290516</v>
      </c>
      <c r="J139" s="44">
        <f>J158</f>
        <v>290515</v>
      </c>
      <c r="K139" s="39">
        <f>J139/I139*100</f>
        <v>99.99965578487931</v>
      </c>
    </row>
    <row r="140" spans="1:11" s="45" customFormat="1" ht="9.75" customHeight="1">
      <c r="A140" s="86"/>
      <c r="B140" s="57" t="s">
        <v>9</v>
      </c>
      <c r="C140" s="43">
        <f t="shared" si="13"/>
        <v>2909745</v>
      </c>
      <c r="D140" s="44">
        <f t="shared" si="13"/>
        <v>2560796</v>
      </c>
      <c r="E140" s="70">
        <f t="shared" si="8"/>
        <v>88.00757454691048</v>
      </c>
      <c r="F140" s="43">
        <f>F149+F159+F165</f>
        <v>2755995</v>
      </c>
      <c r="G140" s="44">
        <f>G149+G159+G165</f>
        <v>2407059</v>
      </c>
      <c r="H140" s="70">
        <f t="shared" si="9"/>
        <v>87.33901912013629</v>
      </c>
      <c r="I140" s="43">
        <f>I152+I155+I159+I165</f>
        <v>153750</v>
      </c>
      <c r="J140" s="44">
        <f>J152+J155+J159+J165</f>
        <v>153737</v>
      </c>
      <c r="K140" s="39">
        <f>J140/I140*100</f>
        <v>99.99154471544716</v>
      </c>
    </row>
    <row r="141" spans="1:11" s="136" customFormat="1" ht="10.5" customHeight="1" hidden="1">
      <c r="A141" s="127"/>
      <c r="B141" s="165" t="s">
        <v>34</v>
      </c>
      <c r="C141" s="99">
        <f t="shared" si="13"/>
        <v>0</v>
      </c>
      <c r="D141" s="100">
        <f t="shared" si="13"/>
        <v>0</v>
      </c>
      <c r="E141" s="101" t="e">
        <f t="shared" si="8"/>
        <v>#DIV/0!</v>
      </c>
      <c r="F141" s="99"/>
      <c r="G141" s="100"/>
      <c r="H141" s="101"/>
      <c r="I141" s="102">
        <f>I160</f>
        <v>0</v>
      </c>
      <c r="J141" s="100">
        <f>J160</f>
        <v>0</v>
      </c>
      <c r="K141" s="128"/>
    </row>
    <row r="142" spans="1:11" s="51" customFormat="1" ht="36">
      <c r="A142" s="76"/>
      <c r="B142" s="84" t="s">
        <v>164</v>
      </c>
      <c r="C142" s="78">
        <f>I142</f>
        <v>16600</v>
      </c>
      <c r="D142" s="79">
        <f>J142</f>
        <v>16595</v>
      </c>
      <c r="E142" s="81">
        <f>D142/C142*100</f>
        <v>99.96987951807229</v>
      </c>
      <c r="F142" s="78"/>
      <c r="G142" s="79"/>
      <c r="H142" s="85"/>
      <c r="I142" s="78">
        <f>I171</f>
        <v>16600</v>
      </c>
      <c r="J142" s="79">
        <f>J171</f>
        <v>16595</v>
      </c>
      <c r="K142" s="81">
        <f>J142/I142*100</f>
        <v>99.96987951807229</v>
      </c>
    </row>
    <row r="143" spans="1:11" s="45" customFormat="1" ht="11.25" customHeight="1">
      <c r="A143" s="86"/>
      <c r="B143" s="84" t="s">
        <v>5</v>
      </c>
      <c r="C143" s="78">
        <f t="shared" si="13"/>
        <v>360000</v>
      </c>
      <c r="D143" s="79">
        <f t="shared" si="13"/>
        <v>112728</v>
      </c>
      <c r="E143" s="83">
        <f t="shared" si="8"/>
        <v>31.313333333333333</v>
      </c>
      <c r="F143" s="78">
        <f>F144+F161</f>
        <v>360000</v>
      </c>
      <c r="G143" s="79">
        <f>G144+G161</f>
        <v>112728</v>
      </c>
      <c r="H143" s="83">
        <f t="shared" si="9"/>
        <v>31.313333333333333</v>
      </c>
      <c r="I143" s="78"/>
      <c r="J143" s="79"/>
      <c r="K143" s="81"/>
    </row>
    <row r="144" spans="1:11" s="45" customFormat="1" ht="14.25" customHeight="1" thickBot="1">
      <c r="A144" s="148"/>
      <c r="B144" s="89" t="s">
        <v>19</v>
      </c>
      <c r="C144" s="71">
        <f t="shared" si="13"/>
        <v>360000</v>
      </c>
      <c r="D144" s="90">
        <f t="shared" si="13"/>
        <v>112728</v>
      </c>
      <c r="E144" s="91"/>
      <c r="F144" s="71">
        <f>F173</f>
        <v>360000</v>
      </c>
      <c r="G144" s="90">
        <f>G173</f>
        <v>112728</v>
      </c>
      <c r="H144" s="91"/>
      <c r="I144" s="71"/>
      <c r="J144" s="90"/>
      <c r="K144" s="92"/>
    </row>
    <row r="145" spans="1:11" s="45" customFormat="1" ht="12" customHeight="1" hidden="1" thickBot="1">
      <c r="A145" s="148"/>
      <c r="B145" s="89" t="s">
        <v>6</v>
      </c>
      <c r="C145" s="71">
        <f t="shared" si="13"/>
        <v>0</v>
      </c>
      <c r="D145" s="90">
        <f t="shared" si="13"/>
        <v>0</v>
      </c>
      <c r="E145" s="91" t="e">
        <f>D145/C145*100</f>
        <v>#DIV/0!</v>
      </c>
      <c r="F145" s="71"/>
      <c r="G145" s="90"/>
      <c r="H145" s="91"/>
      <c r="I145" s="71">
        <f>I162</f>
        <v>0</v>
      </c>
      <c r="J145" s="90">
        <f>J162</f>
        <v>0</v>
      </c>
      <c r="K145" s="91" t="e">
        <f>J145/I145*100</f>
        <v>#DIV/0!</v>
      </c>
    </row>
    <row r="146" spans="1:11" s="51" customFormat="1" ht="24" customHeight="1" thickTop="1">
      <c r="A146" s="111">
        <v>71004</v>
      </c>
      <c r="B146" s="153" t="s">
        <v>135</v>
      </c>
      <c r="C146" s="154">
        <f t="shared" si="13"/>
        <v>1260700</v>
      </c>
      <c r="D146" s="155">
        <f t="shared" si="13"/>
        <v>912571</v>
      </c>
      <c r="E146" s="75">
        <f t="shared" si="8"/>
        <v>72.38605536606647</v>
      </c>
      <c r="F146" s="154">
        <f>F147</f>
        <v>1260700</v>
      </c>
      <c r="G146" s="155">
        <f>G147</f>
        <v>912571</v>
      </c>
      <c r="H146" s="75">
        <f t="shared" si="9"/>
        <v>72.38605536606647</v>
      </c>
      <c r="I146" s="154"/>
      <c r="J146" s="155"/>
      <c r="K146" s="156"/>
    </row>
    <row r="147" spans="1:11" ht="13.5" customHeight="1">
      <c r="A147" s="35"/>
      <c r="B147" s="52" t="s">
        <v>8</v>
      </c>
      <c r="C147" s="37">
        <f t="shared" si="13"/>
        <v>1260700</v>
      </c>
      <c r="D147" s="38">
        <f t="shared" si="13"/>
        <v>912571</v>
      </c>
      <c r="E147" s="173">
        <f t="shared" si="8"/>
        <v>72.38605536606647</v>
      </c>
      <c r="F147" s="37">
        <f>SUM(F148:F149)</f>
        <v>1260700</v>
      </c>
      <c r="G147" s="38">
        <f>SUM(G148:G149)</f>
        <v>912571</v>
      </c>
      <c r="H147" s="173">
        <f t="shared" si="9"/>
        <v>72.38605536606647</v>
      </c>
      <c r="I147" s="37"/>
      <c r="J147" s="38"/>
      <c r="K147" s="40"/>
    </row>
    <row r="148" spans="1:11" ht="21.75" customHeight="1">
      <c r="A148" s="35"/>
      <c r="B148" s="57" t="s">
        <v>145</v>
      </c>
      <c r="C148" s="43">
        <f>F148</f>
        <v>45105</v>
      </c>
      <c r="D148" s="44">
        <f>G148</f>
        <v>40108</v>
      </c>
      <c r="E148" s="70">
        <f aca="true" t="shared" si="14" ref="E148:E215">D148/C148*100</f>
        <v>88.92140560913424</v>
      </c>
      <c r="F148" s="43">
        <v>45105</v>
      </c>
      <c r="G148" s="44">
        <v>40108</v>
      </c>
      <c r="H148" s="70">
        <f aca="true" t="shared" si="15" ref="H148:H215">G148/F148*100</f>
        <v>88.92140560913424</v>
      </c>
      <c r="I148" s="37"/>
      <c r="J148" s="38"/>
      <c r="K148" s="40"/>
    </row>
    <row r="149" spans="1:11" ht="12" customHeight="1">
      <c r="A149" s="35"/>
      <c r="B149" s="57" t="s">
        <v>9</v>
      </c>
      <c r="C149" s="43">
        <f>F149</f>
        <v>1215595</v>
      </c>
      <c r="D149" s="44">
        <f>G149</f>
        <v>872463</v>
      </c>
      <c r="E149" s="58">
        <f t="shared" si="14"/>
        <v>71.77250646802594</v>
      </c>
      <c r="F149" s="43">
        <v>1215595</v>
      </c>
      <c r="G149" s="44">
        <v>872463</v>
      </c>
      <c r="H149" s="58">
        <f t="shared" si="15"/>
        <v>71.77250646802594</v>
      </c>
      <c r="I149" s="43"/>
      <c r="J149" s="44"/>
      <c r="K149" s="39"/>
    </row>
    <row r="150" spans="1:11" s="51" customFormat="1" ht="22.5" customHeight="1">
      <c r="A150" s="74">
        <v>71013</v>
      </c>
      <c r="B150" s="159" t="s">
        <v>39</v>
      </c>
      <c r="C150" s="65">
        <f>F150+I150</f>
        <v>74000</v>
      </c>
      <c r="D150" s="66">
        <f>G150+J150</f>
        <v>74000</v>
      </c>
      <c r="E150" s="50">
        <f>D150/C150*100</f>
        <v>100</v>
      </c>
      <c r="F150" s="65"/>
      <c r="G150" s="66"/>
      <c r="H150" s="63"/>
      <c r="I150" s="65">
        <f>I151</f>
        <v>74000</v>
      </c>
      <c r="J150" s="66">
        <f>J151</f>
        <v>74000</v>
      </c>
      <c r="K150" s="67">
        <f aca="true" t="shared" si="16" ref="K150:K163">J150/I150*100</f>
        <v>100</v>
      </c>
    </row>
    <row r="151" spans="1:11" ht="12.75" customHeight="1">
      <c r="A151" s="35"/>
      <c r="B151" s="52" t="s">
        <v>8</v>
      </c>
      <c r="C151" s="53">
        <f>I151</f>
        <v>74000</v>
      </c>
      <c r="D151" s="54">
        <f>J151</f>
        <v>74000</v>
      </c>
      <c r="E151" s="55"/>
      <c r="F151" s="53"/>
      <c r="G151" s="54"/>
      <c r="H151" s="174"/>
      <c r="I151" s="53">
        <f>I152</f>
        <v>74000</v>
      </c>
      <c r="J151" s="54">
        <f>J152</f>
        <v>74000</v>
      </c>
      <c r="K151" s="69"/>
    </row>
    <row r="152" spans="1:11" ht="11.25" customHeight="1">
      <c r="A152" s="35"/>
      <c r="B152" s="57" t="s">
        <v>9</v>
      </c>
      <c r="C152" s="43">
        <f>SUM(F152:I152)</f>
        <v>74000</v>
      </c>
      <c r="D152" s="44">
        <f>J152</f>
        <v>74000</v>
      </c>
      <c r="E152" s="58"/>
      <c r="F152" s="43"/>
      <c r="G152" s="44"/>
      <c r="H152" s="58"/>
      <c r="I152" s="43">
        <v>74000</v>
      </c>
      <c r="J152" s="175">
        <v>74000</v>
      </c>
      <c r="K152" s="39"/>
    </row>
    <row r="153" spans="1:11" s="51" customFormat="1" ht="26.25" customHeight="1">
      <c r="A153" s="74">
        <v>71014</v>
      </c>
      <c r="B153" s="159" t="s">
        <v>40</v>
      </c>
      <c r="C153" s="65">
        <f>F153+I153</f>
        <v>20000</v>
      </c>
      <c r="D153" s="66">
        <f>G153+J153</f>
        <v>20000</v>
      </c>
      <c r="E153" s="50">
        <f>D153/C153*100</f>
        <v>100</v>
      </c>
      <c r="F153" s="65"/>
      <c r="G153" s="66"/>
      <c r="H153" s="63"/>
      <c r="I153" s="65">
        <f>I154</f>
        <v>20000</v>
      </c>
      <c r="J153" s="66">
        <f>J154</f>
        <v>20000</v>
      </c>
      <c r="K153" s="67">
        <f t="shared" si="16"/>
        <v>100</v>
      </c>
    </row>
    <row r="154" spans="1:11" ht="10.5" customHeight="1">
      <c r="A154" s="35"/>
      <c r="B154" s="52" t="s">
        <v>8</v>
      </c>
      <c r="C154" s="53">
        <f>SUM(C155)</f>
        <v>20000</v>
      </c>
      <c r="D154" s="54">
        <f>SUM(D155)</f>
        <v>20000</v>
      </c>
      <c r="E154" s="55"/>
      <c r="F154" s="53"/>
      <c r="G154" s="54"/>
      <c r="H154" s="174"/>
      <c r="I154" s="53">
        <f>I155</f>
        <v>20000</v>
      </c>
      <c r="J154" s="54">
        <f>J155</f>
        <v>20000</v>
      </c>
      <c r="K154" s="69"/>
    </row>
    <row r="155" spans="1:11" ht="12" customHeight="1">
      <c r="A155" s="120"/>
      <c r="B155" s="158" t="s">
        <v>9</v>
      </c>
      <c r="C155" s="122">
        <f>I155</f>
        <v>20000</v>
      </c>
      <c r="D155" s="123">
        <f>J155</f>
        <v>20000</v>
      </c>
      <c r="E155" s="58"/>
      <c r="F155" s="122"/>
      <c r="G155" s="123"/>
      <c r="H155" s="58"/>
      <c r="I155" s="122">
        <v>20000</v>
      </c>
      <c r="J155" s="175">
        <v>20000</v>
      </c>
      <c r="K155" s="124"/>
    </row>
    <row r="156" spans="1:11" s="51" customFormat="1" ht="12" customHeight="1">
      <c r="A156" s="74">
        <v>71015</v>
      </c>
      <c r="B156" s="159" t="s">
        <v>41</v>
      </c>
      <c r="C156" s="65">
        <f>F156+I156</f>
        <v>533666</v>
      </c>
      <c r="D156" s="66">
        <f>G156+J156</f>
        <v>533350</v>
      </c>
      <c r="E156" s="50">
        <f t="shared" si="14"/>
        <v>99.94078693414983</v>
      </c>
      <c r="F156" s="65">
        <f>F157+F161</f>
        <v>200000</v>
      </c>
      <c r="G156" s="66">
        <f>G157+G161</f>
        <v>199693</v>
      </c>
      <c r="H156" s="50">
        <f t="shared" si="15"/>
        <v>99.8465</v>
      </c>
      <c r="I156" s="65">
        <f>I157+I161</f>
        <v>333666</v>
      </c>
      <c r="J156" s="66">
        <f>J157+J161</f>
        <v>333657</v>
      </c>
      <c r="K156" s="67">
        <f t="shared" si="16"/>
        <v>99.99730269191348</v>
      </c>
    </row>
    <row r="157" spans="1:12" ht="9.75" customHeight="1">
      <c r="A157" s="35"/>
      <c r="B157" s="52" t="s">
        <v>8</v>
      </c>
      <c r="C157" s="53">
        <f>SUM(C158:C159)</f>
        <v>533666</v>
      </c>
      <c r="D157" s="54">
        <f>SUM(D158:D159)</f>
        <v>533350</v>
      </c>
      <c r="E157" s="55">
        <f t="shared" si="14"/>
        <v>99.94078693414983</v>
      </c>
      <c r="F157" s="53">
        <f>SUM(F158:F159)</f>
        <v>200000</v>
      </c>
      <c r="G157" s="54">
        <f>SUM(G158:G159)</f>
        <v>199693</v>
      </c>
      <c r="H157" s="55">
        <f t="shared" si="15"/>
        <v>99.8465</v>
      </c>
      <c r="I157" s="53">
        <f>I158+I159</f>
        <v>333666</v>
      </c>
      <c r="J157" s="54">
        <f>J158+J159</f>
        <v>333657</v>
      </c>
      <c r="K157" s="69">
        <f t="shared" si="16"/>
        <v>99.99730269191348</v>
      </c>
      <c r="L157" s="160"/>
    </row>
    <row r="158" spans="1:11" ht="24">
      <c r="A158" s="35"/>
      <c r="B158" s="57" t="s">
        <v>145</v>
      </c>
      <c r="C158" s="43">
        <f aca="true" t="shared" si="17" ref="C158:D160">F158+I158</f>
        <v>450116</v>
      </c>
      <c r="D158" s="44">
        <f t="shared" si="17"/>
        <v>449871</v>
      </c>
      <c r="E158" s="70">
        <f t="shared" si="14"/>
        <v>99.9455695865066</v>
      </c>
      <c r="F158" s="43">
        <v>159600</v>
      </c>
      <c r="G158" s="44">
        <v>159356</v>
      </c>
      <c r="H158" s="70">
        <f t="shared" si="15"/>
        <v>99.84711779448622</v>
      </c>
      <c r="I158" s="43">
        <v>290516</v>
      </c>
      <c r="J158" s="176">
        <f>290909-394</f>
        <v>290515</v>
      </c>
      <c r="K158" s="39">
        <f t="shared" si="16"/>
        <v>99.99965578487931</v>
      </c>
    </row>
    <row r="159" spans="1:11" ht="9.75" customHeight="1">
      <c r="A159" s="35"/>
      <c r="B159" s="57" t="s">
        <v>9</v>
      </c>
      <c r="C159" s="43">
        <f t="shared" si="17"/>
        <v>83550</v>
      </c>
      <c r="D159" s="44">
        <f t="shared" si="17"/>
        <v>83479</v>
      </c>
      <c r="E159" s="70">
        <f t="shared" si="14"/>
        <v>99.91502094554158</v>
      </c>
      <c r="F159" s="43">
        <v>40400</v>
      </c>
      <c r="G159" s="44">
        <v>40337</v>
      </c>
      <c r="H159" s="70">
        <f t="shared" si="15"/>
        <v>99.8440594059406</v>
      </c>
      <c r="I159" s="43">
        <v>43150</v>
      </c>
      <c r="J159" s="175">
        <f>42748+394</f>
        <v>43142</v>
      </c>
      <c r="K159" s="39">
        <f t="shared" si="16"/>
        <v>99.98146002317498</v>
      </c>
    </row>
    <row r="160" spans="1:11" s="129" customFormat="1" ht="10.5" customHeight="1" hidden="1">
      <c r="A160" s="127"/>
      <c r="B160" s="165" t="s">
        <v>34</v>
      </c>
      <c r="C160" s="99">
        <f t="shared" si="17"/>
        <v>0</v>
      </c>
      <c r="D160" s="100">
        <f t="shared" si="17"/>
        <v>0</v>
      </c>
      <c r="E160" s="101" t="e">
        <f>D160/C160*100</f>
        <v>#DIV/0!</v>
      </c>
      <c r="F160" s="99"/>
      <c r="G160" s="100"/>
      <c r="H160" s="101"/>
      <c r="I160" s="99"/>
      <c r="J160" s="100"/>
      <c r="K160" s="128"/>
    </row>
    <row r="161" spans="1:11" ht="12.75" hidden="1">
      <c r="A161" s="35"/>
      <c r="B161" s="36" t="s">
        <v>5</v>
      </c>
      <c r="C161" s="37">
        <f>SUM(C162)</f>
        <v>0</v>
      </c>
      <c r="D161" s="38">
        <f>SUM(D162)</f>
        <v>0</v>
      </c>
      <c r="E161" s="83" t="e">
        <f t="shared" si="14"/>
        <v>#DIV/0!</v>
      </c>
      <c r="F161" s="37"/>
      <c r="G161" s="38"/>
      <c r="H161" s="83"/>
      <c r="I161" s="37">
        <f>SUM(I162)</f>
        <v>0</v>
      </c>
      <c r="J161" s="38">
        <f>SUM(J162)</f>
        <v>0</v>
      </c>
      <c r="K161" s="69" t="e">
        <f t="shared" si="16"/>
        <v>#DIV/0!</v>
      </c>
    </row>
    <row r="162" spans="1:11" ht="12" hidden="1">
      <c r="A162" s="35"/>
      <c r="B162" s="42" t="s">
        <v>6</v>
      </c>
      <c r="C162" s="43">
        <f>F162+I162</f>
        <v>0</v>
      </c>
      <c r="D162" s="44">
        <f>G162+J162</f>
        <v>0</v>
      </c>
      <c r="E162" s="58"/>
      <c r="F162" s="43"/>
      <c r="G162" s="44"/>
      <c r="H162" s="58"/>
      <c r="I162" s="43"/>
      <c r="J162" s="44"/>
      <c r="K162" s="39"/>
    </row>
    <row r="163" spans="1:11" s="51" customFormat="1" ht="13.5" customHeight="1">
      <c r="A163" s="74">
        <v>71035</v>
      </c>
      <c r="B163" s="159" t="s">
        <v>42</v>
      </c>
      <c r="C163" s="65">
        <f>F163+I163</f>
        <v>1876600</v>
      </c>
      <c r="D163" s="66">
        <f>G163+J163</f>
        <v>1623582</v>
      </c>
      <c r="E163" s="50">
        <f t="shared" si="14"/>
        <v>86.51721197911117</v>
      </c>
      <c r="F163" s="65">
        <f>F164+F172</f>
        <v>1860000</v>
      </c>
      <c r="G163" s="66">
        <f>G164+G172</f>
        <v>1606987</v>
      </c>
      <c r="H163" s="50">
        <f t="shared" si="15"/>
        <v>86.3971505376344</v>
      </c>
      <c r="I163" s="65">
        <f>I164+I172</f>
        <v>16600</v>
      </c>
      <c r="J163" s="66">
        <f>J164+J172</f>
        <v>16595</v>
      </c>
      <c r="K163" s="67">
        <f t="shared" si="16"/>
        <v>99.96987951807229</v>
      </c>
    </row>
    <row r="164" spans="1:11" ht="12" customHeight="1">
      <c r="A164" s="142"/>
      <c r="B164" s="143" t="s">
        <v>8</v>
      </c>
      <c r="C164" s="144">
        <f>SUM(C165)</f>
        <v>1516600</v>
      </c>
      <c r="D164" s="145">
        <f>SUM(D165)</f>
        <v>1510854</v>
      </c>
      <c r="E164" s="55">
        <f t="shared" si="14"/>
        <v>99.6211262033496</v>
      </c>
      <c r="F164" s="144">
        <f>SUM(F165)</f>
        <v>1500000</v>
      </c>
      <c r="G164" s="145">
        <f>SUM(G165)</f>
        <v>1494259</v>
      </c>
      <c r="H164" s="55">
        <f t="shared" si="15"/>
        <v>99.61726666666667</v>
      </c>
      <c r="I164" s="53">
        <f>I165+I166</f>
        <v>16600</v>
      </c>
      <c r="J164" s="54">
        <f>J165+J166</f>
        <v>16595</v>
      </c>
      <c r="K164" s="69">
        <f>J164/I164*100</f>
        <v>99.96987951807229</v>
      </c>
    </row>
    <row r="165" spans="1:11" ht="9.75" customHeight="1">
      <c r="A165" s="35"/>
      <c r="B165" s="57" t="s">
        <v>9</v>
      </c>
      <c r="C165" s="43">
        <f>F165+I165</f>
        <v>1516600</v>
      </c>
      <c r="D165" s="44">
        <f>G165+J165</f>
        <v>1510854</v>
      </c>
      <c r="E165" s="70">
        <f t="shared" si="14"/>
        <v>99.6211262033496</v>
      </c>
      <c r="F165" s="43">
        <v>1500000</v>
      </c>
      <c r="G165" s="44">
        <v>1494259</v>
      </c>
      <c r="H165" s="70">
        <f t="shared" si="15"/>
        <v>99.61726666666667</v>
      </c>
      <c r="I165" s="43">
        <v>16600</v>
      </c>
      <c r="J165" s="175">
        <v>16595</v>
      </c>
      <c r="K165" s="39"/>
    </row>
    <row r="166" spans="1:11" s="45" customFormat="1" ht="10.5" customHeight="1" hidden="1">
      <c r="A166" s="177"/>
      <c r="B166" s="178" t="s">
        <v>17</v>
      </c>
      <c r="C166" s="43" t="e">
        <f aca="true" t="shared" si="18" ref="C166:D173">F166+I166</f>
        <v>#REF!</v>
      </c>
      <c r="D166" s="179" t="e">
        <f>SUM(G166:J166)</f>
        <v>#REF!</v>
      </c>
      <c r="E166" s="70" t="e">
        <f t="shared" si="14"/>
        <v>#REF!</v>
      </c>
      <c r="F166" s="180" t="e">
        <f>#REF!+#REF!</f>
        <v>#REF!</v>
      </c>
      <c r="G166" s="179"/>
      <c r="H166" s="70" t="e">
        <f t="shared" si="15"/>
        <v>#REF!</v>
      </c>
      <c r="I166" s="180"/>
      <c r="J166" s="179"/>
      <c r="K166" s="181"/>
    </row>
    <row r="167" spans="1:11" s="45" customFormat="1" ht="10.5" customHeight="1" hidden="1">
      <c r="A167" s="157"/>
      <c r="B167" s="158"/>
      <c r="C167" s="43">
        <f t="shared" si="18"/>
        <v>0</v>
      </c>
      <c r="D167" s="123"/>
      <c r="E167" s="70" t="e">
        <f t="shared" si="14"/>
        <v>#DIV/0!</v>
      </c>
      <c r="F167" s="122"/>
      <c r="G167" s="123"/>
      <c r="H167" s="70" t="e">
        <f t="shared" si="15"/>
        <v>#DIV/0!</v>
      </c>
      <c r="I167" s="122"/>
      <c r="J167" s="123"/>
      <c r="K167" s="124"/>
    </row>
    <row r="168" spans="1:11" s="45" customFormat="1" ht="10.5" customHeight="1" hidden="1">
      <c r="A168" s="74">
        <v>71095</v>
      </c>
      <c r="B168" s="47" t="s">
        <v>15</v>
      </c>
      <c r="C168" s="43" t="e">
        <f t="shared" si="18"/>
        <v>#REF!</v>
      </c>
      <c r="D168" s="66" t="e">
        <f>SUM(D170)</f>
        <v>#REF!</v>
      </c>
      <c r="E168" s="70" t="e">
        <f t="shared" si="14"/>
        <v>#REF!</v>
      </c>
      <c r="F168" s="65" t="e">
        <f>F169</f>
        <v>#REF!</v>
      </c>
      <c r="G168" s="66"/>
      <c r="H168" s="70" t="e">
        <f t="shared" si="15"/>
        <v>#REF!</v>
      </c>
      <c r="I168" s="65"/>
      <c r="J168" s="66"/>
      <c r="K168" s="67"/>
    </row>
    <row r="169" spans="1:11" s="45" customFormat="1" ht="9.75" customHeight="1" hidden="1">
      <c r="A169" s="41"/>
      <c r="B169" s="52" t="s">
        <v>43</v>
      </c>
      <c r="C169" s="43" t="e">
        <f t="shared" si="18"/>
        <v>#REF!</v>
      </c>
      <c r="D169" s="182" t="e">
        <f>SUM(D170)</f>
        <v>#REF!</v>
      </c>
      <c r="E169" s="70" t="e">
        <f t="shared" si="14"/>
        <v>#REF!</v>
      </c>
      <c r="F169" s="183" t="e">
        <f>SUM(F170)</f>
        <v>#REF!</v>
      </c>
      <c r="G169" s="38"/>
      <c r="H169" s="70" t="e">
        <f t="shared" si="15"/>
        <v>#REF!</v>
      </c>
      <c r="I169" s="43"/>
      <c r="J169" s="44"/>
      <c r="K169" s="39"/>
    </row>
    <row r="170" spans="1:11" s="45" customFormat="1" ht="13.5" customHeight="1" hidden="1">
      <c r="A170" s="41"/>
      <c r="B170" s="57" t="s">
        <v>44</v>
      </c>
      <c r="C170" s="43" t="e">
        <f t="shared" si="18"/>
        <v>#REF!</v>
      </c>
      <c r="D170" s="44" t="e">
        <f>SUM(G170:J170)</f>
        <v>#REF!</v>
      </c>
      <c r="E170" s="70" t="e">
        <f t="shared" si="14"/>
        <v>#REF!</v>
      </c>
      <c r="F170" s="43" t="e">
        <f>#REF!+#REF!</f>
        <v>#REF!</v>
      </c>
      <c r="G170" s="44"/>
      <c r="H170" s="70" t="e">
        <f t="shared" si="15"/>
        <v>#REF!</v>
      </c>
      <c r="I170" s="43"/>
      <c r="J170" s="44"/>
      <c r="K170" s="39"/>
    </row>
    <row r="171" spans="1:11" ht="36">
      <c r="A171" s="35"/>
      <c r="B171" s="36" t="s">
        <v>164</v>
      </c>
      <c r="C171" s="37">
        <f>I171</f>
        <v>16600</v>
      </c>
      <c r="D171" s="38">
        <f>J171</f>
        <v>16595</v>
      </c>
      <c r="E171" s="70">
        <f t="shared" si="14"/>
        <v>99.96987951807229</v>
      </c>
      <c r="F171" s="37"/>
      <c r="G171" s="38"/>
      <c r="H171" s="83"/>
      <c r="I171" s="37">
        <v>16600</v>
      </c>
      <c r="J171" s="38">
        <v>16595</v>
      </c>
      <c r="K171" s="83"/>
    </row>
    <row r="172" spans="1:11" s="45" customFormat="1" ht="13.5" customHeight="1">
      <c r="A172" s="41"/>
      <c r="B172" s="36" t="s">
        <v>5</v>
      </c>
      <c r="C172" s="53">
        <f t="shared" si="18"/>
        <v>360000</v>
      </c>
      <c r="D172" s="54">
        <f>D173</f>
        <v>112728</v>
      </c>
      <c r="E172" s="125">
        <f t="shared" si="14"/>
        <v>31.313333333333333</v>
      </c>
      <c r="F172" s="53">
        <f>F173</f>
        <v>360000</v>
      </c>
      <c r="G172" s="54">
        <f>G173</f>
        <v>112728</v>
      </c>
      <c r="H172" s="125">
        <f t="shared" si="15"/>
        <v>31.313333333333333</v>
      </c>
      <c r="I172" s="43"/>
      <c r="J172" s="44"/>
      <c r="K172" s="39"/>
    </row>
    <row r="173" spans="1:11" s="45" customFormat="1" ht="13.5" customHeight="1" thickBot="1">
      <c r="A173" s="41"/>
      <c r="B173" s="42" t="s">
        <v>19</v>
      </c>
      <c r="C173" s="43">
        <f t="shared" si="18"/>
        <v>360000</v>
      </c>
      <c r="D173" s="44">
        <f t="shared" si="18"/>
        <v>112728</v>
      </c>
      <c r="E173" s="70"/>
      <c r="F173" s="122">
        <v>360000</v>
      </c>
      <c r="G173" s="44">
        <v>112728</v>
      </c>
      <c r="H173" s="70"/>
      <c r="I173" s="43"/>
      <c r="J173" s="44"/>
      <c r="K173" s="39"/>
    </row>
    <row r="174" spans="1:11" s="34" customFormat="1" ht="26.25" customHeight="1" thickBot="1" thickTop="1">
      <c r="A174" s="72">
        <v>750</v>
      </c>
      <c r="B174" s="60" t="s">
        <v>45</v>
      </c>
      <c r="C174" s="61">
        <f aca="true" t="shared" si="19" ref="C174:D180">F174+I174</f>
        <v>34771508</v>
      </c>
      <c r="D174" s="62">
        <f t="shared" si="19"/>
        <v>32095299</v>
      </c>
      <c r="E174" s="73">
        <f t="shared" si="14"/>
        <v>92.30344280725473</v>
      </c>
      <c r="F174" s="61">
        <f>F175+F182</f>
        <v>33733976</v>
      </c>
      <c r="G174" s="62">
        <f>G175+G182</f>
        <v>31057767</v>
      </c>
      <c r="H174" s="73">
        <f t="shared" si="15"/>
        <v>92.0667252505308</v>
      </c>
      <c r="I174" s="61">
        <f>I175</f>
        <v>1037532</v>
      </c>
      <c r="J174" s="62">
        <f>J175</f>
        <v>1037532</v>
      </c>
      <c r="K174" s="64">
        <f>J174/I174*100</f>
        <v>100</v>
      </c>
    </row>
    <row r="175" spans="1:11" s="51" customFormat="1" ht="13.5" customHeight="1" thickTop="1">
      <c r="A175" s="76"/>
      <c r="B175" s="84" t="s">
        <v>8</v>
      </c>
      <c r="C175" s="78">
        <f t="shared" si="19"/>
        <v>31973758</v>
      </c>
      <c r="D175" s="79">
        <f t="shared" si="19"/>
        <v>30441775</v>
      </c>
      <c r="E175" s="83">
        <f t="shared" si="14"/>
        <v>95.20862389713464</v>
      </c>
      <c r="F175" s="78">
        <f>SUM(F176:F179)</f>
        <v>30936226</v>
      </c>
      <c r="G175" s="79">
        <f>SUM(G176:G179)</f>
        <v>29404243</v>
      </c>
      <c r="H175" s="83">
        <f t="shared" si="15"/>
        <v>95.04793183240903</v>
      </c>
      <c r="I175" s="78">
        <f>I176+I179</f>
        <v>1037532</v>
      </c>
      <c r="J175" s="79">
        <f>J176+J179</f>
        <v>1037532</v>
      </c>
      <c r="K175" s="81">
        <f>J175/I175*100</f>
        <v>100</v>
      </c>
    </row>
    <row r="176" spans="1:11" s="45" customFormat="1" ht="23.25" customHeight="1">
      <c r="A176" s="41"/>
      <c r="B176" s="57" t="s">
        <v>145</v>
      </c>
      <c r="C176" s="43">
        <f t="shared" si="19"/>
        <v>19736009</v>
      </c>
      <c r="D176" s="44">
        <f t="shared" si="19"/>
        <v>19566782</v>
      </c>
      <c r="E176" s="70">
        <f t="shared" si="14"/>
        <v>99.1425470063375</v>
      </c>
      <c r="F176" s="43">
        <f>F188+F192+F203+F217+F225+F211</f>
        <v>18712807</v>
      </c>
      <c r="G176" s="44">
        <f>G188+G192+G203+G217+G225</f>
        <v>18543580</v>
      </c>
      <c r="H176" s="70">
        <f t="shared" si="15"/>
        <v>99.09566213128794</v>
      </c>
      <c r="I176" s="43">
        <f>I188+I211</f>
        <v>1023202</v>
      </c>
      <c r="J176" s="44">
        <f>J188+J211</f>
        <v>1023202</v>
      </c>
      <c r="K176" s="39"/>
    </row>
    <row r="177" spans="1:11" s="136" customFormat="1" ht="34.5" customHeight="1">
      <c r="A177" s="127"/>
      <c r="B177" s="84" t="s">
        <v>164</v>
      </c>
      <c r="C177" s="213">
        <f>F177+I177</f>
        <v>500</v>
      </c>
      <c r="D177" s="214">
        <f>G177+J177</f>
        <v>500</v>
      </c>
      <c r="E177" s="215">
        <f>D177/C177*100</f>
        <v>100</v>
      </c>
      <c r="F177" s="216"/>
      <c r="G177" s="214"/>
      <c r="H177" s="215"/>
      <c r="I177" s="213">
        <f>I212</f>
        <v>500</v>
      </c>
      <c r="J177" s="214">
        <f>J212</f>
        <v>500</v>
      </c>
      <c r="K177" s="128"/>
    </row>
    <row r="178" spans="1:11" s="45" customFormat="1" ht="12" customHeight="1">
      <c r="A178" s="41"/>
      <c r="B178" s="57" t="s">
        <v>28</v>
      </c>
      <c r="C178" s="43">
        <f t="shared" si="19"/>
        <v>683000</v>
      </c>
      <c r="D178" s="44">
        <f t="shared" si="19"/>
        <v>676127</v>
      </c>
      <c r="E178" s="70">
        <f t="shared" si="14"/>
        <v>98.99370424597365</v>
      </c>
      <c r="F178" s="43">
        <f>F193+F226+F218</f>
        <v>683000</v>
      </c>
      <c r="G178" s="44">
        <f>G193+G226+G218</f>
        <v>676127</v>
      </c>
      <c r="H178" s="70">
        <f t="shared" si="15"/>
        <v>98.99370424597365</v>
      </c>
      <c r="I178" s="43"/>
      <c r="J178" s="44"/>
      <c r="K178" s="39"/>
    </row>
    <row r="179" spans="1:11" s="45" customFormat="1" ht="11.25" customHeight="1">
      <c r="A179" s="41"/>
      <c r="B179" s="42" t="s">
        <v>9</v>
      </c>
      <c r="C179" s="43">
        <f t="shared" si="19"/>
        <v>11554749</v>
      </c>
      <c r="D179" s="44">
        <f t="shared" si="19"/>
        <v>10198866</v>
      </c>
      <c r="E179" s="70">
        <f t="shared" si="14"/>
        <v>88.26557807530047</v>
      </c>
      <c r="F179" s="43">
        <f>F189+F194+F200+F204+F213+F219+F227</f>
        <v>11540419</v>
      </c>
      <c r="G179" s="44">
        <f>G189+G194+G200+G204+G213+G219+G227</f>
        <v>10184536</v>
      </c>
      <c r="H179" s="70">
        <f t="shared" si="15"/>
        <v>88.25100717746903</v>
      </c>
      <c r="I179" s="43">
        <f>I213</f>
        <v>14330</v>
      </c>
      <c r="J179" s="44">
        <f>J213</f>
        <v>14330</v>
      </c>
      <c r="K179" s="39">
        <f>J179/I179*100</f>
        <v>100</v>
      </c>
    </row>
    <row r="180" spans="1:11" s="136" customFormat="1" ht="11.25" customHeight="1">
      <c r="A180" s="127"/>
      <c r="B180" s="165" t="s">
        <v>34</v>
      </c>
      <c r="C180" s="99">
        <f t="shared" si="19"/>
        <v>320892</v>
      </c>
      <c r="D180" s="100">
        <f t="shared" si="19"/>
        <v>263341</v>
      </c>
      <c r="E180" s="101">
        <f t="shared" si="14"/>
        <v>82.06530546102738</v>
      </c>
      <c r="F180" s="99">
        <f>F205+F228</f>
        <v>320892</v>
      </c>
      <c r="G180" s="100">
        <f>G205+G228</f>
        <v>263341</v>
      </c>
      <c r="H180" s="101">
        <f t="shared" si="15"/>
        <v>82.06530546102738</v>
      </c>
      <c r="I180" s="99"/>
      <c r="J180" s="100"/>
      <c r="K180" s="128"/>
    </row>
    <row r="181" spans="1:11" s="136" customFormat="1" ht="34.5" customHeight="1">
      <c r="A181" s="127"/>
      <c r="B181" s="84" t="s">
        <v>164</v>
      </c>
      <c r="C181" s="213">
        <f>F181+I181</f>
        <v>3934</v>
      </c>
      <c r="D181" s="214">
        <f>G181+J181</f>
        <v>3934</v>
      </c>
      <c r="E181" s="215">
        <f t="shared" si="14"/>
        <v>100</v>
      </c>
      <c r="F181" s="216"/>
      <c r="G181" s="214"/>
      <c r="H181" s="215"/>
      <c r="I181" s="213">
        <f>I214</f>
        <v>3934</v>
      </c>
      <c r="J181" s="214">
        <f>J214</f>
        <v>3934</v>
      </c>
      <c r="K181" s="128"/>
    </row>
    <row r="182" spans="1:11" s="51" customFormat="1" ht="13.5" customHeight="1">
      <c r="A182" s="76"/>
      <c r="B182" s="84" t="s">
        <v>5</v>
      </c>
      <c r="C182" s="78">
        <f aca="true" t="shared" si="20" ref="C182:D186">F182+I182</f>
        <v>2797750</v>
      </c>
      <c r="D182" s="79">
        <f t="shared" si="20"/>
        <v>1653524</v>
      </c>
      <c r="E182" s="83">
        <f t="shared" si="14"/>
        <v>59.10192118666786</v>
      </c>
      <c r="F182" s="105">
        <f>F183+F185</f>
        <v>2797750</v>
      </c>
      <c r="G182" s="79">
        <f>G183+G185</f>
        <v>1653524</v>
      </c>
      <c r="H182" s="83">
        <f t="shared" si="15"/>
        <v>59.10192118666786</v>
      </c>
      <c r="I182" s="78"/>
      <c r="J182" s="79"/>
      <c r="K182" s="81"/>
    </row>
    <row r="183" spans="1:11" s="45" customFormat="1" ht="12" customHeight="1">
      <c r="A183" s="41"/>
      <c r="B183" s="42" t="s">
        <v>19</v>
      </c>
      <c r="C183" s="43">
        <f t="shared" si="20"/>
        <v>1580450</v>
      </c>
      <c r="D183" s="44">
        <f t="shared" si="20"/>
        <v>840719</v>
      </c>
      <c r="E183" s="70">
        <f>D183/C183*100</f>
        <v>53.19491284127938</v>
      </c>
      <c r="F183" s="43">
        <f>F207+F196</f>
        <v>1580450</v>
      </c>
      <c r="G183" s="44">
        <f>G207+G196</f>
        <v>840719</v>
      </c>
      <c r="H183" s="70">
        <f>G183/F183*100</f>
        <v>53.19491284127938</v>
      </c>
      <c r="I183" s="43"/>
      <c r="J183" s="44"/>
      <c r="K183" s="39"/>
    </row>
    <row r="184" spans="1:11" s="136" customFormat="1" ht="9.75" customHeight="1">
      <c r="A184" s="97"/>
      <c r="B184" s="165" t="s">
        <v>32</v>
      </c>
      <c r="C184" s="99">
        <f t="shared" si="20"/>
        <v>176600</v>
      </c>
      <c r="D184" s="100">
        <f t="shared" si="20"/>
        <v>176600</v>
      </c>
      <c r="E184" s="101">
        <f>D184/C184*100</f>
        <v>100</v>
      </c>
      <c r="F184" s="99">
        <f>F197</f>
        <v>176600</v>
      </c>
      <c r="G184" s="100">
        <f>G197</f>
        <v>176600</v>
      </c>
      <c r="H184" s="101">
        <f>G184/F184*100</f>
        <v>100</v>
      </c>
      <c r="I184" s="99"/>
      <c r="J184" s="100"/>
      <c r="K184" s="128"/>
    </row>
    <row r="185" spans="1:11" s="45" customFormat="1" ht="11.25" customHeight="1" thickBot="1">
      <c r="A185" s="88"/>
      <c r="B185" s="89" t="s">
        <v>6</v>
      </c>
      <c r="C185" s="71">
        <f t="shared" si="20"/>
        <v>1217300</v>
      </c>
      <c r="D185" s="90">
        <f t="shared" si="20"/>
        <v>812805</v>
      </c>
      <c r="E185" s="91">
        <f t="shared" si="14"/>
        <v>66.77113283496261</v>
      </c>
      <c r="F185" s="71">
        <f>F208+F222</f>
        <v>1217300</v>
      </c>
      <c r="G185" s="90">
        <f>G208+G222</f>
        <v>812805</v>
      </c>
      <c r="H185" s="91">
        <f t="shared" si="15"/>
        <v>66.77113283496261</v>
      </c>
      <c r="I185" s="71"/>
      <c r="J185" s="90"/>
      <c r="K185" s="92"/>
    </row>
    <row r="186" spans="1:11" ht="13.5" customHeight="1" thickTop="1">
      <c r="A186" s="111">
        <v>75011</v>
      </c>
      <c r="B186" s="153" t="s">
        <v>155</v>
      </c>
      <c r="C186" s="154">
        <f t="shared" si="20"/>
        <v>1566700</v>
      </c>
      <c r="D186" s="155">
        <f t="shared" si="20"/>
        <v>1493977</v>
      </c>
      <c r="E186" s="75">
        <f t="shared" si="14"/>
        <v>95.3582051445714</v>
      </c>
      <c r="F186" s="154">
        <f>F187</f>
        <v>567600</v>
      </c>
      <c r="G186" s="155">
        <f>G187</f>
        <v>494877</v>
      </c>
      <c r="H186" s="75">
        <f t="shared" si="15"/>
        <v>87.18763213530656</v>
      </c>
      <c r="I186" s="154">
        <f>I187</f>
        <v>999100</v>
      </c>
      <c r="J186" s="155">
        <f>J187</f>
        <v>999100</v>
      </c>
      <c r="K186" s="156">
        <f>J186/I186*100</f>
        <v>100</v>
      </c>
    </row>
    <row r="187" spans="1:11" ht="12.75" customHeight="1">
      <c r="A187" s="142"/>
      <c r="B187" s="172" t="s">
        <v>8</v>
      </c>
      <c r="C187" s="144">
        <f>SUM(C188:C189)</f>
        <v>1566700</v>
      </c>
      <c r="D187" s="145">
        <f>SUM(D188:D189)</f>
        <v>1493977</v>
      </c>
      <c r="E187" s="55">
        <f t="shared" si="14"/>
        <v>95.3582051445714</v>
      </c>
      <c r="F187" s="144">
        <f>SUM(F188:F189)</f>
        <v>567600</v>
      </c>
      <c r="G187" s="145">
        <f>SUM(G188:G189)</f>
        <v>494877</v>
      </c>
      <c r="H187" s="55">
        <f t="shared" si="15"/>
        <v>87.18763213530656</v>
      </c>
      <c r="I187" s="144">
        <f>I188</f>
        <v>999100</v>
      </c>
      <c r="J187" s="145">
        <f>J188</f>
        <v>999100</v>
      </c>
      <c r="K187" s="146">
        <f>J187/I187*100</f>
        <v>100</v>
      </c>
    </row>
    <row r="188" spans="1:11" s="45" customFormat="1" ht="24" customHeight="1">
      <c r="A188" s="41"/>
      <c r="B188" s="42" t="s">
        <v>145</v>
      </c>
      <c r="C188" s="43">
        <f aca="true" t="shared" si="21" ref="C188:D190">F188+I188</f>
        <v>1209700</v>
      </c>
      <c r="D188" s="44">
        <f t="shared" si="21"/>
        <v>1209700</v>
      </c>
      <c r="E188" s="70">
        <f t="shared" si="14"/>
        <v>100</v>
      </c>
      <c r="F188" s="43">
        <v>210600</v>
      </c>
      <c r="G188" s="44">
        <v>210600</v>
      </c>
      <c r="H188" s="70">
        <f t="shared" si="15"/>
        <v>100</v>
      </c>
      <c r="I188" s="43">
        <v>999100</v>
      </c>
      <c r="J188" s="44">
        <v>999100</v>
      </c>
      <c r="K188" s="39"/>
    </row>
    <row r="189" spans="1:11" s="45" customFormat="1" ht="10.5" customHeight="1">
      <c r="A189" s="157"/>
      <c r="B189" s="121" t="s">
        <v>9</v>
      </c>
      <c r="C189" s="122">
        <f t="shared" si="21"/>
        <v>357000</v>
      </c>
      <c r="D189" s="123">
        <f t="shared" si="21"/>
        <v>284277</v>
      </c>
      <c r="E189" s="58">
        <f t="shared" si="14"/>
        <v>79.62941176470588</v>
      </c>
      <c r="F189" s="122">
        <v>357000</v>
      </c>
      <c r="G189" s="123">
        <v>284277</v>
      </c>
      <c r="H189" s="58">
        <f t="shared" si="15"/>
        <v>79.62941176470588</v>
      </c>
      <c r="I189" s="122"/>
      <c r="J189" s="123"/>
      <c r="K189" s="124"/>
    </row>
    <row r="190" spans="1:11" ht="12" customHeight="1">
      <c r="A190" s="74">
        <v>75020</v>
      </c>
      <c r="B190" s="159" t="s">
        <v>46</v>
      </c>
      <c r="C190" s="65">
        <f t="shared" si="21"/>
        <v>3189000</v>
      </c>
      <c r="D190" s="66">
        <f t="shared" si="21"/>
        <v>2934647</v>
      </c>
      <c r="E190" s="50">
        <f t="shared" si="14"/>
        <v>92.02405142677955</v>
      </c>
      <c r="F190" s="65">
        <f>F191+F195</f>
        <v>3189000</v>
      </c>
      <c r="G190" s="66">
        <f>G191+G195</f>
        <v>2934647</v>
      </c>
      <c r="H190" s="50">
        <f t="shared" si="15"/>
        <v>92.02405142677955</v>
      </c>
      <c r="I190" s="65"/>
      <c r="J190" s="66"/>
      <c r="K190" s="67"/>
    </row>
    <row r="191" spans="1:11" ht="12" customHeight="1">
      <c r="A191" s="142"/>
      <c r="B191" s="172" t="s">
        <v>8</v>
      </c>
      <c r="C191" s="144">
        <f>SUM(C192:C194)</f>
        <v>3012400</v>
      </c>
      <c r="D191" s="145">
        <f>SUM(D192:D194)</f>
        <v>2758047</v>
      </c>
      <c r="E191" s="55">
        <f t="shared" si="14"/>
        <v>91.55646660470057</v>
      </c>
      <c r="F191" s="144">
        <f>SUM(F192:F194)</f>
        <v>3012400</v>
      </c>
      <c r="G191" s="145">
        <f>SUM(G192:G194)</f>
        <v>2758047</v>
      </c>
      <c r="H191" s="55">
        <f t="shared" si="15"/>
        <v>91.55646660470057</v>
      </c>
      <c r="I191" s="183"/>
      <c r="J191" s="182"/>
      <c r="K191" s="184"/>
    </row>
    <row r="192" spans="1:11" s="45" customFormat="1" ht="24">
      <c r="A192" s="41"/>
      <c r="B192" s="57" t="s">
        <v>145</v>
      </c>
      <c r="C192" s="43">
        <f aca="true" t="shared" si="22" ref="C192:D198">F192+I192</f>
        <v>1315900</v>
      </c>
      <c r="D192" s="44">
        <f t="shared" si="22"/>
        <v>1315900</v>
      </c>
      <c r="E192" s="70">
        <f t="shared" si="14"/>
        <v>100</v>
      </c>
      <c r="F192" s="43">
        <v>1315900</v>
      </c>
      <c r="G192" s="44">
        <v>1315900</v>
      </c>
      <c r="H192" s="70">
        <f t="shared" si="15"/>
        <v>100</v>
      </c>
      <c r="I192" s="43"/>
      <c r="J192" s="44"/>
      <c r="K192" s="39"/>
    </row>
    <row r="193" spans="1:11" s="45" customFormat="1" ht="12">
      <c r="A193" s="41"/>
      <c r="B193" s="57" t="s">
        <v>28</v>
      </c>
      <c r="C193" s="43">
        <f t="shared" si="22"/>
        <v>15000</v>
      </c>
      <c r="D193" s="44">
        <f t="shared" si="22"/>
        <v>15000</v>
      </c>
      <c r="E193" s="70">
        <f t="shared" si="14"/>
        <v>100</v>
      </c>
      <c r="F193" s="43">
        <v>15000</v>
      </c>
      <c r="G193" s="44">
        <v>15000</v>
      </c>
      <c r="H193" s="70">
        <f t="shared" si="15"/>
        <v>100</v>
      </c>
      <c r="I193" s="43"/>
      <c r="J193" s="44"/>
      <c r="K193" s="39"/>
    </row>
    <row r="194" spans="1:11" s="45" customFormat="1" ht="12">
      <c r="A194" s="41"/>
      <c r="B194" s="42" t="s">
        <v>9</v>
      </c>
      <c r="C194" s="43">
        <f t="shared" si="22"/>
        <v>1681500</v>
      </c>
      <c r="D194" s="44">
        <f t="shared" si="22"/>
        <v>1427147</v>
      </c>
      <c r="E194" s="70">
        <f t="shared" si="14"/>
        <v>84.87344632768361</v>
      </c>
      <c r="F194" s="43">
        <f>1858100-176600</f>
        <v>1681500</v>
      </c>
      <c r="G194" s="44">
        <f>1603747-176600</f>
        <v>1427147</v>
      </c>
      <c r="H194" s="70">
        <f t="shared" si="15"/>
        <v>84.87344632768361</v>
      </c>
      <c r="I194" s="43"/>
      <c r="J194" s="44"/>
      <c r="K194" s="39"/>
    </row>
    <row r="195" spans="1:11" ht="12" customHeight="1">
      <c r="A195" s="35"/>
      <c r="B195" s="36" t="s">
        <v>5</v>
      </c>
      <c r="C195" s="53">
        <f t="shared" si="22"/>
        <v>176600</v>
      </c>
      <c r="D195" s="54">
        <f t="shared" si="22"/>
        <v>176600</v>
      </c>
      <c r="E195" s="130">
        <f>D195/C195*100</f>
        <v>100</v>
      </c>
      <c r="F195" s="53">
        <f>F196</f>
        <v>176600</v>
      </c>
      <c r="G195" s="54">
        <f>SUM(G196)</f>
        <v>176600</v>
      </c>
      <c r="H195" s="130">
        <f>G195/F195*100</f>
        <v>100</v>
      </c>
      <c r="I195" s="53"/>
      <c r="J195" s="38"/>
      <c r="K195" s="40"/>
    </row>
    <row r="196" spans="1:11" s="45" customFormat="1" ht="12" customHeight="1">
      <c r="A196" s="41"/>
      <c r="B196" s="42" t="s">
        <v>19</v>
      </c>
      <c r="C196" s="43">
        <f t="shared" si="22"/>
        <v>176600</v>
      </c>
      <c r="D196" s="44">
        <f t="shared" si="22"/>
        <v>176600</v>
      </c>
      <c r="E196" s="70">
        <f>D196/C196*100</f>
        <v>100</v>
      </c>
      <c r="F196" s="43">
        <v>176600</v>
      </c>
      <c r="G196" s="44">
        <v>176600</v>
      </c>
      <c r="H196" s="70">
        <f>G196/F196*100</f>
        <v>100</v>
      </c>
      <c r="I196" s="43"/>
      <c r="J196" s="44"/>
      <c r="K196" s="39"/>
    </row>
    <row r="197" spans="1:11" s="136" customFormat="1" ht="9.75" customHeight="1">
      <c r="A197" s="97"/>
      <c r="B197" s="165" t="s">
        <v>32</v>
      </c>
      <c r="C197" s="99">
        <f t="shared" si="22"/>
        <v>176600</v>
      </c>
      <c r="D197" s="100">
        <f t="shared" si="22"/>
        <v>176600</v>
      </c>
      <c r="E197" s="101">
        <f>D197/C197*100</f>
        <v>100</v>
      </c>
      <c r="F197" s="99">
        <v>176600</v>
      </c>
      <c r="G197" s="100">
        <v>176600</v>
      </c>
      <c r="H197" s="101">
        <f>G197/F197*100</f>
        <v>100</v>
      </c>
      <c r="I197" s="99"/>
      <c r="J197" s="100"/>
      <c r="K197" s="128"/>
    </row>
    <row r="198" spans="1:11" ht="14.25" customHeight="1">
      <c r="A198" s="74">
        <v>75022</v>
      </c>
      <c r="B198" s="159" t="s">
        <v>47</v>
      </c>
      <c r="C198" s="65">
        <f t="shared" si="22"/>
        <v>776000</v>
      </c>
      <c r="D198" s="66">
        <f t="shared" si="22"/>
        <v>686055</v>
      </c>
      <c r="E198" s="50">
        <f t="shared" si="14"/>
        <v>88.40914948453609</v>
      </c>
      <c r="F198" s="65">
        <f>SUM(F199)</f>
        <v>776000</v>
      </c>
      <c r="G198" s="66">
        <f>SUM(G199)</f>
        <v>686055</v>
      </c>
      <c r="H198" s="50">
        <f t="shared" si="15"/>
        <v>88.40914948453609</v>
      </c>
      <c r="I198" s="65"/>
      <c r="J198" s="66"/>
      <c r="K198" s="67"/>
    </row>
    <row r="199" spans="1:11" ht="12.75">
      <c r="A199" s="35"/>
      <c r="B199" s="52" t="s">
        <v>8</v>
      </c>
      <c r="C199" s="53">
        <f>SUM(C200)</f>
        <v>776000</v>
      </c>
      <c r="D199" s="54">
        <f>SUM(D200)</f>
        <v>686055</v>
      </c>
      <c r="E199" s="55"/>
      <c r="F199" s="53">
        <f>SUM(F200)</f>
        <v>776000</v>
      </c>
      <c r="G199" s="54">
        <f>SUM(G200)</f>
        <v>686055</v>
      </c>
      <c r="H199" s="55"/>
      <c r="I199" s="53"/>
      <c r="J199" s="38"/>
      <c r="K199" s="40"/>
    </row>
    <row r="200" spans="1:11" ht="12">
      <c r="A200" s="120"/>
      <c r="B200" s="158" t="s">
        <v>9</v>
      </c>
      <c r="C200" s="122">
        <f>F200+I200</f>
        <v>776000</v>
      </c>
      <c r="D200" s="123">
        <f>G200+J200</f>
        <v>686055</v>
      </c>
      <c r="E200" s="58"/>
      <c r="F200" s="122">
        <v>776000</v>
      </c>
      <c r="G200" s="123">
        <v>686055</v>
      </c>
      <c r="H200" s="58"/>
      <c r="I200" s="122"/>
      <c r="J200" s="123"/>
      <c r="K200" s="124"/>
    </row>
    <row r="201" spans="1:11" ht="14.25" customHeight="1">
      <c r="A201" s="74">
        <v>75023</v>
      </c>
      <c r="B201" s="185" t="s">
        <v>48</v>
      </c>
      <c r="C201" s="65">
        <f>F201+I201</f>
        <v>24794705</v>
      </c>
      <c r="D201" s="66">
        <f>G201+J201</f>
        <v>22746279</v>
      </c>
      <c r="E201" s="50">
        <f t="shared" si="14"/>
        <v>91.73845383520393</v>
      </c>
      <c r="F201" s="65">
        <f>F202+F206</f>
        <v>24794705</v>
      </c>
      <c r="G201" s="66">
        <f>G202+G206</f>
        <v>22746279</v>
      </c>
      <c r="H201" s="50">
        <f t="shared" si="15"/>
        <v>91.73845383520393</v>
      </c>
      <c r="I201" s="65"/>
      <c r="J201" s="66"/>
      <c r="K201" s="67"/>
    </row>
    <row r="202" spans="1:11" ht="12.75">
      <c r="A202" s="35"/>
      <c r="B202" s="36" t="s">
        <v>8</v>
      </c>
      <c r="C202" s="53">
        <f>SUM(C203:C204)</f>
        <v>22173555</v>
      </c>
      <c r="D202" s="54">
        <f>SUM(D203:D204)</f>
        <v>21269355</v>
      </c>
      <c r="E202" s="55">
        <f t="shared" si="14"/>
        <v>95.92216944914786</v>
      </c>
      <c r="F202" s="53">
        <f>F203+F204</f>
        <v>22173555</v>
      </c>
      <c r="G202" s="54">
        <f>G203+G204</f>
        <v>21269355</v>
      </c>
      <c r="H202" s="55">
        <f t="shared" si="15"/>
        <v>95.92216944914786</v>
      </c>
      <c r="I202" s="53"/>
      <c r="J202" s="38"/>
      <c r="K202" s="40"/>
    </row>
    <row r="203" spans="1:11" s="45" customFormat="1" ht="24">
      <c r="A203" s="41"/>
      <c r="B203" s="57" t="s">
        <v>145</v>
      </c>
      <c r="C203" s="43">
        <f>F203+I203</f>
        <v>17126065</v>
      </c>
      <c r="D203" s="44">
        <f>G203+J203</f>
        <v>16975469</v>
      </c>
      <c r="E203" s="70">
        <f t="shared" si="14"/>
        <v>99.12066198510865</v>
      </c>
      <c r="F203" s="43">
        <v>17126065</v>
      </c>
      <c r="G203" s="44">
        <v>16975469</v>
      </c>
      <c r="H203" s="70">
        <f t="shared" si="15"/>
        <v>99.12066198510865</v>
      </c>
      <c r="I203" s="43"/>
      <c r="J203" s="44"/>
      <c r="K203" s="39"/>
    </row>
    <row r="204" spans="1:11" s="45" customFormat="1" ht="12">
      <c r="A204" s="41"/>
      <c r="B204" s="42" t="s">
        <v>9</v>
      </c>
      <c r="C204" s="43">
        <f aca="true" t="shared" si="23" ref="C204:D208">F204+I204</f>
        <v>5047490</v>
      </c>
      <c r="D204" s="44">
        <f t="shared" si="23"/>
        <v>4293886</v>
      </c>
      <c r="E204" s="70">
        <f t="shared" si="14"/>
        <v>85.06972772605789</v>
      </c>
      <c r="F204" s="43">
        <v>5047490</v>
      </c>
      <c r="G204" s="44">
        <v>4293886</v>
      </c>
      <c r="H204" s="70">
        <f t="shared" si="15"/>
        <v>85.06972772605789</v>
      </c>
      <c r="I204" s="43"/>
      <c r="J204" s="44"/>
      <c r="K204" s="39"/>
    </row>
    <row r="205" spans="1:11" s="136" customFormat="1" ht="11.25" customHeight="1">
      <c r="A205" s="127"/>
      <c r="B205" s="165" t="s">
        <v>34</v>
      </c>
      <c r="C205" s="99">
        <f t="shared" si="23"/>
        <v>320892</v>
      </c>
      <c r="D205" s="100">
        <f t="shared" si="23"/>
        <v>263341</v>
      </c>
      <c r="E205" s="101">
        <f t="shared" si="14"/>
        <v>82.06530546102738</v>
      </c>
      <c r="F205" s="99">
        <v>320892</v>
      </c>
      <c r="G205" s="100">
        <v>263341</v>
      </c>
      <c r="H205" s="101">
        <f t="shared" si="15"/>
        <v>82.06530546102738</v>
      </c>
      <c r="I205" s="99"/>
      <c r="J205" s="100"/>
      <c r="K205" s="128"/>
    </row>
    <row r="206" spans="1:11" ht="12" customHeight="1">
      <c r="A206" s="35"/>
      <c r="B206" s="36" t="s">
        <v>5</v>
      </c>
      <c r="C206" s="53">
        <f t="shared" si="23"/>
        <v>2621150</v>
      </c>
      <c r="D206" s="54">
        <f t="shared" si="23"/>
        <v>1476924</v>
      </c>
      <c r="E206" s="130">
        <f t="shared" si="14"/>
        <v>56.34641283406139</v>
      </c>
      <c r="F206" s="53">
        <f>SUM(F207:F208)</f>
        <v>2621150</v>
      </c>
      <c r="G206" s="54">
        <f>SUM(G207:G208)</f>
        <v>1476924</v>
      </c>
      <c r="H206" s="130">
        <f t="shared" si="15"/>
        <v>56.34641283406139</v>
      </c>
      <c r="I206" s="53"/>
      <c r="J206" s="38"/>
      <c r="K206" s="40"/>
    </row>
    <row r="207" spans="1:11" s="45" customFormat="1" ht="12" customHeight="1">
      <c r="A207" s="41"/>
      <c r="B207" s="42" t="s">
        <v>19</v>
      </c>
      <c r="C207" s="43">
        <f t="shared" si="23"/>
        <v>1403850</v>
      </c>
      <c r="D207" s="44">
        <f t="shared" si="23"/>
        <v>664119</v>
      </c>
      <c r="E207" s="70">
        <f t="shared" si="14"/>
        <v>47.30697724115824</v>
      </c>
      <c r="F207" s="43">
        <v>1403850</v>
      </c>
      <c r="G207" s="44">
        <v>664119</v>
      </c>
      <c r="H207" s="70">
        <f t="shared" si="15"/>
        <v>47.30697724115824</v>
      </c>
      <c r="I207" s="43"/>
      <c r="J207" s="44"/>
      <c r="K207" s="39"/>
    </row>
    <row r="208" spans="1:11" ht="13.5" customHeight="1">
      <c r="A208" s="35"/>
      <c r="B208" s="42" t="s">
        <v>6</v>
      </c>
      <c r="C208" s="43">
        <f t="shared" si="23"/>
        <v>1217300</v>
      </c>
      <c r="D208" s="44">
        <f t="shared" si="23"/>
        <v>812805</v>
      </c>
      <c r="E208" s="58">
        <f t="shared" si="14"/>
        <v>66.77113283496261</v>
      </c>
      <c r="F208" s="43">
        <v>1217300</v>
      </c>
      <c r="G208" s="44">
        <v>812805</v>
      </c>
      <c r="H208" s="58">
        <f t="shared" si="15"/>
        <v>66.77113283496261</v>
      </c>
      <c r="I208" s="43"/>
      <c r="J208" s="44"/>
      <c r="K208" s="39"/>
    </row>
    <row r="209" spans="1:11" ht="16.5" customHeight="1">
      <c r="A209" s="74">
        <v>75045</v>
      </c>
      <c r="B209" s="159" t="s">
        <v>172</v>
      </c>
      <c r="C209" s="65">
        <f aca="true" t="shared" si="24" ref="C209:D219">F209+I209</f>
        <v>41432</v>
      </c>
      <c r="D209" s="66">
        <f t="shared" si="24"/>
        <v>38432</v>
      </c>
      <c r="E209" s="50">
        <f t="shared" si="14"/>
        <v>92.75921992662676</v>
      </c>
      <c r="F209" s="65">
        <f>F210</f>
        <v>3000</v>
      </c>
      <c r="G209" s="66">
        <f>G210</f>
        <v>0</v>
      </c>
      <c r="H209" s="50">
        <f t="shared" si="15"/>
        <v>0</v>
      </c>
      <c r="I209" s="65">
        <f>I210</f>
        <v>38432</v>
      </c>
      <c r="J209" s="66">
        <f>J210</f>
        <v>38432</v>
      </c>
      <c r="K209" s="67">
        <f aca="true" t="shared" si="25" ref="K209:K214">J209/I209*100</f>
        <v>100</v>
      </c>
    </row>
    <row r="210" spans="1:11" ht="12.75" customHeight="1">
      <c r="A210" s="35"/>
      <c r="B210" s="36" t="s">
        <v>8</v>
      </c>
      <c r="C210" s="53">
        <f t="shared" si="24"/>
        <v>41432</v>
      </c>
      <c r="D210" s="54">
        <f t="shared" si="24"/>
        <v>38432</v>
      </c>
      <c r="E210" s="55">
        <f t="shared" si="14"/>
        <v>92.75921992662676</v>
      </c>
      <c r="F210" s="53">
        <f>F211+F213</f>
        <v>3000</v>
      </c>
      <c r="G210" s="54">
        <f>G213</f>
        <v>0</v>
      </c>
      <c r="H210" s="55">
        <f t="shared" si="15"/>
        <v>0</v>
      </c>
      <c r="I210" s="53">
        <f>I211+I213</f>
        <v>38432</v>
      </c>
      <c r="J210" s="54">
        <f>J211+J213</f>
        <v>38432</v>
      </c>
      <c r="K210" s="69">
        <f t="shared" si="25"/>
        <v>100</v>
      </c>
    </row>
    <row r="211" spans="1:11" s="45" customFormat="1" ht="23.25" customHeight="1">
      <c r="A211" s="41"/>
      <c r="B211" s="57" t="s">
        <v>145</v>
      </c>
      <c r="C211" s="43">
        <f t="shared" si="24"/>
        <v>24102</v>
      </c>
      <c r="D211" s="44">
        <f t="shared" si="24"/>
        <v>24102</v>
      </c>
      <c r="E211" s="70">
        <f t="shared" si="14"/>
        <v>100</v>
      </c>
      <c r="F211" s="43"/>
      <c r="G211" s="44"/>
      <c r="H211" s="70"/>
      <c r="I211" s="43">
        <v>24102</v>
      </c>
      <c r="J211" s="44">
        <v>24102</v>
      </c>
      <c r="K211" s="39">
        <f t="shared" si="25"/>
        <v>100</v>
      </c>
    </row>
    <row r="212" spans="1:11" ht="38.25" customHeight="1">
      <c r="A212" s="35"/>
      <c r="B212" s="36" t="s">
        <v>164</v>
      </c>
      <c r="C212" s="37">
        <f>I212</f>
        <v>500</v>
      </c>
      <c r="D212" s="38">
        <f>J212</f>
        <v>500</v>
      </c>
      <c r="E212" s="83">
        <f>D212/C212*100</f>
        <v>100</v>
      </c>
      <c r="F212" s="37"/>
      <c r="G212" s="38"/>
      <c r="H212" s="83"/>
      <c r="I212" s="37">
        <v>500</v>
      </c>
      <c r="J212" s="38">
        <v>500</v>
      </c>
      <c r="K212" s="40">
        <f t="shared" si="25"/>
        <v>100</v>
      </c>
    </row>
    <row r="213" spans="1:11" ht="11.25" customHeight="1">
      <c r="A213" s="35"/>
      <c r="B213" s="57" t="s">
        <v>9</v>
      </c>
      <c r="C213" s="43">
        <f t="shared" si="24"/>
        <v>17330</v>
      </c>
      <c r="D213" s="44">
        <f t="shared" si="24"/>
        <v>14330</v>
      </c>
      <c r="E213" s="70">
        <f t="shared" si="14"/>
        <v>82.68897864974033</v>
      </c>
      <c r="F213" s="43">
        <v>3000</v>
      </c>
      <c r="G213" s="44">
        <v>0</v>
      </c>
      <c r="H213" s="70">
        <f t="shared" si="15"/>
        <v>0</v>
      </c>
      <c r="I213" s="43">
        <v>14330</v>
      </c>
      <c r="J213" s="44">
        <v>14330</v>
      </c>
      <c r="K213" s="39">
        <f t="shared" si="25"/>
        <v>100</v>
      </c>
    </row>
    <row r="214" spans="1:11" ht="38.25" customHeight="1">
      <c r="A214" s="35"/>
      <c r="B214" s="36" t="s">
        <v>164</v>
      </c>
      <c r="C214" s="37">
        <f>I214</f>
        <v>3934</v>
      </c>
      <c r="D214" s="38">
        <f>J214</f>
        <v>3934</v>
      </c>
      <c r="E214" s="83">
        <f t="shared" si="14"/>
        <v>100</v>
      </c>
      <c r="F214" s="37"/>
      <c r="G214" s="38"/>
      <c r="H214" s="83"/>
      <c r="I214" s="37">
        <v>3934</v>
      </c>
      <c r="J214" s="38">
        <v>3934</v>
      </c>
      <c r="K214" s="40">
        <f t="shared" si="25"/>
        <v>100</v>
      </c>
    </row>
    <row r="215" spans="1:11" ht="25.5" customHeight="1">
      <c r="A215" s="74">
        <v>75075</v>
      </c>
      <c r="B215" s="159" t="s">
        <v>49</v>
      </c>
      <c r="C215" s="65">
        <f t="shared" si="24"/>
        <v>1550843</v>
      </c>
      <c r="D215" s="66">
        <f t="shared" si="24"/>
        <v>1515027</v>
      </c>
      <c r="E215" s="50">
        <f t="shared" si="14"/>
        <v>97.69054636736278</v>
      </c>
      <c r="F215" s="65">
        <f>F216+F221</f>
        <v>1550843</v>
      </c>
      <c r="G215" s="66">
        <f>G216+G221</f>
        <v>1515027</v>
      </c>
      <c r="H215" s="50">
        <f t="shared" si="15"/>
        <v>97.69054636736278</v>
      </c>
      <c r="I215" s="65"/>
      <c r="J215" s="66"/>
      <c r="K215" s="67"/>
    </row>
    <row r="216" spans="1:11" s="56" customFormat="1" ht="12.75">
      <c r="A216" s="35"/>
      <c r="B216" s="52" t="s">
        <v>8</v>
      </c>
      <c r="C216" s="53">
        <f t="shared" si="24"/>
        <v>1550843</v>
      </c>
      <c r="D216" s="54">
        <f t="shared" si="24"/>
        <v>1515027</v>
      </c>
      <c r="E216" s="55">
        <f aca="true" t="shared" si="26" ref="E216:E273">D216/C216*100</f>
        <v>97.69054636736278</v>
      </c>
      <c r="F216" s="53">
        <f>SUM(F217:F219)</f>
        <v>1550843</v>
      </c>
      <c r="G216" s="54">
        <f>G217+G219+G218</f>
        <v>1515027</v>
      </c>
      <c r="H216" s="55">
        <f aca="true" t="shared" si="27" ref="H216:H273">G216/F216*100</f>
        <v>97.69054636736278</v>
      </c>
      <c r="I216" s="53"/>
      <c r="J216" s="38"/>
      <c r="K216" s="40"/>
    </row>
    <row r="217" spans="1:11" s="45" customFormat="1" ht="24">
      <c r="A217" s="41"/>
      <c r="B217" s="57" t="s">
        <v>145</v>
      </c>
      <c r="C217" s="43">
        <f t="shared" si="24"/>
        <v>13452</v>
      </c>
      <c r="D217" s="44">
        <f t="shared" si="24"/>
        <v>12721</v>
      </c>
      <c r="E217" s="70">
        <f t="shared" si="26"/>
        <v>94.56586381207256</v>
      </c>
      <c r="F217" s="43">
        <v>13452</v>
      </c>
      <c r="G217" s="44">
        <v>12721</v>
      </c>
      <c r="H217" s="70">
        <f t="shared" si="27"/>
        <v>94.56586381207256</v>
      </c>
      <c r="I217" s="43"/>
      <c r="J217" s="44"/>
      <c r="K217" s="39"/>
    </row>
    <row r="218" spans="1:11" s="68" customFormat="1" ht="12" hidden="1">
      <c r="A218" s="41"/>
      <c r="B218" s="57" t="s">
        <v>28</v>
      </c>
      <c r="C218" s="43">
        <f t="shared" si="24"/>
        <v>0</v>
      </c>
      <c r="D218" s="44">
        <f t="shared" si="24"/>
        <v>0</v>
      </c>
      <c r="E218" s="70" t="e">
        <f>D218/C218*100</f>
        <v>#DIV/0!</v>
      </c>
      <c r="F218" s="43"/>
      <c r="G218" s="44"/>
      <c r="H218" s="70" t="e">
        <f>G218/F218*100</f>
        <v>#DIV/0!</v>
      </c>
      <c r="I218" s="43"/>
      <c r="J218" s="44"/>
      <c r="K218" s="39"/>
    </row>
    <row r="219" spans="1:11" ht="12" customHeight="1">
      <c r="A219" s="35"/>
      <c r="B219" s="57" t="s">
        <v>9</v>
      </c>
      <c r="C219" s="43">
        <f t="shared" si="24"/>
        <v>1537391</v>
      </c>
      <c r="D219" s="44">
        <f t="shared" si="24"/>
        <v>1502306</v>
      </c>
      <c r="E219" s="70">
        <f t="shared" si="26"/>
        <v>97.71788699166315</v>
      </c>
      <c r="F219" s="43">
        <v>1537391</v>
      </c>
      <c r="G219" s="44">
        <v>1502306</v>
      </c>
      <c r="H219" s="70">
        <f t="shared" si="27"/>
        <v>97.71788699166315</v>
      </c>
      <c r="I219" s="43"/>
      <c r="J219" s="44"/>
      <c r="K219" s="39"/>
    </row>
    <row r="220" spans="1:11" ht="9.75" customHeight="1" hidden="1">
      <c r="A220" s="35"/>
      <c r="B220" s="42" t="s">
        <v>34</v>
      </c>
      <c r="C220" s="122"/>
      <c r="D220" s="123"/>
      <c r="E220" s="58" t="e">
        <f t="shared" si="26"/>
        <v>#DIV/0!</v>
      </c>
      <c r="F220" s="122"/>
      <c r="G220" s="44"/>
      <c r="H220" s="58" t="e">
        <f t="shared" si="27"/>
        <v>#DIV/0!</v>
      </c>
      <c r="I220" s="43"/>
      <c r="J220" s="44"/>
      <c r="K220" s="39"/>
    </row>
    <row r="221" spans="1:11" ht="12" customHeight="1" hidden="1">
      <c r="A221" s="35"/>
      <c r="B221" s="36" t="s">
        <v>5</v>
      </c>
      <c r="C221" s="53">
        <f>F221+I221</f>
        <v>0</v>
      </c>
      <c r="D221" s="54">
        <f>G221+J221</f>
        <v>0</v>
      </c>
      <c r="E221" s="130" t="e">
        <f t="shared" si="26"/>
        <v>#DIV/0!</v>
      </c>
      <c r="F221" s="53">
        <f>SUM(F222)</f>
        <v>0</v>
      </c>
      <c r="G221" s="54">
        <f>SUM(G222)</f>
        <v>0</v>
      </c>
      <c r="H221" s="130" t="e">
        <f t="shared" si="27"/>
        <v>#DIV/0!</v>
      </c>
      <c r="I221" s="53"/>
      <c r="J221" s="38"/>
      <c r="K221" s="40"/>
    </row>
    <row r="222" spans="1:11" ht="13.5" customHeight="1" hidden="1">
      <c r="A222" s="35"/>
      <c r="B222" s="42" t="s">
        <v>6</v>
      </c>
      <c r="C222" s="43">
        <f>F222+I222</f>
        <v>0</v>
      </c>
      <c r="D222" s="44">
        <f>G222+J222</f>
        <v>0</v>
      </c>
      <c r="E222" s="58" t="e">
        <f t="shared" si="26"/>
        <v>#DIV/0!</v>
      </c>
      <c r="F222" s="43">
        <v>0</v>
      </c>
      <c r="G222" s="44">
        <v>0</v>
      </c>
      <c r="H222" s="58" t="e">
        <f t="shared" si="27"/>
        <v>#DIV/0!</v>
      </c>
      <c r="I222" s="43"/>
      <c r="J222" s="44"/>
      <c r="K222" s="39"/>
    </row>
    <row r="223" spans="1:11" ht="12.75" customHeight="1">
      <c r="A223" s="74">
        <v>75095</v>
      </c>
      <c r="B223" s="159" t="s">
        <v>15</v>
      </c>
      <c r="C223" s="65">
        <f aca="true" t="shared" si="28" ref="C223:D227">F223+I223</f>
        <v>2852828</v>
      </c>
      <c r="D223" s="66">
        <f t="shared" si="28"/>
        <v>2680882</v>
      </c>
      <c r="E223" s="50">
        <f t="shared" si="26"/>
        <v>93.97278770399056</v>
      </c>
      <c r="F223" s="65">
        <f>F224</f>
        <v>2852828</v>
      </c>
      <c r="G223" s="66">
        <f>G224</f>
        <v>2680882</v>
      </c>
      <c r="H223" s="50">
        <f t="shared" si="27"/>
        <v>93.97278770399056</v>
      </c>
      <c r="I223" s="65"/>
      <c r="J223" s="66"/>
      <c r="K223" s="67"/>
    </row>
    <row r="224" spans="1:11" s="56" customFormat="1" ht="12.75">
      <c r="A224" s="35"/>
      <c r="B224" s="52" t="s">
        <v>8</v>
      </c>
      <c r="C224" s="53">
        <f t="shared" si="28"/>
        <v>2852828</v>
      </c>
      <c r="D224" s="54">
        <f t="shared" si="28"/>
        <v>2680882</v>
      </c>
      <c r="E224" s="55">
        <f t="shared" si="26"/>
        <v>93.97278770399056</v>
      </c>
      <c r="F224" s="53">
        <f>SUM(F225:F227)</f>
        <v>2852828</v>
      </c>
      <c r="G224" s="54">
        <f>SUM(G225:G227)</f>
        <v>2680882</v>
      </c>
      <c r="H224" s="55">
        <f t="shared" si="27"/>
        <v>93.97278770399056</v>
      </c>
      <c r="I224" s="53"/>
      <c r="J224" s="38"/>
      <c r="K224" s="40"/>
    </row>
    <row r="225" spans="1:11" s="45" customFormat="1" ht="24">
      <c r="A225" s="41"/>
      <c r="B225" s="57" t="s">
        <v>145</v>
      </c>
      <c r="C225" s="43">
        <f t="shared" si="28"/>
        <v>46790</v>
      </c>
      <c r="D225" s="44">
        <f t="shared" si="28"/>
        <v>28890</v>
      </c>
      <c r="E225" s="70">
        <f t="shared" si="26"/>
        <v>61.74396238512503</v>
      </c>
      <c r="F225" s="43">
        <v>46790</v>
      </c>
      <c r="G225" s="44">
        <v>28890</v>
      </c>
      <c r="H225" s="70">
        <f t="shared" si="27"/>
        <v>61.74396238512503</v>
      </c>
      <c r="I225" s="43"/>
      <c r="J225" s="44"/>
      <c r="K225" s="39"/>
    </row>
    <row r="226" spans="1:11" s="68" customFormat="1" ht="12">
      <c r="A226" s="41"/>
      <c r="B226" s="57" t="s">
        <v>28</v>
      </c>
      <c r="C226" s="43">
        <f t="shared" si="28"/>
        <v>668000</v>
      </c>
      <c r="D226" s="44">
        <f t="shared" si="28"/>
        <v>661127</v>
      </c>
      <c r="E226" s="70">
        <f t="shared" si="26"/>
        <v>98.97110778443114</v>
      </c>
      <c r="F226" s="43">
        <v>668000</v>
      </c>
      <c r="G226" s="44">
        <v>661127</v>
      </c>
      <c r="H226" s="70">
        <f t="shared" si="27"/>
        <v>98.97110778443114</v>
      </c>
      <c r="I226" s="43"/>
      <c r="J226" s="44"/>
      <c r="K226" s="39"/>
    </row>
    <row r="227" spans="1:11" s="68" customFormat="1" ht="12" customHeight="1" thickBot="1">
      <c r="A227" s="41"/>
      <c r="B227" s="57" t="s">
        <v>9</v>
      </c>
      <c r="C227" s="43">
        <f t="shared" si="28"/>
        <v>2138038</v>
      </c>
      <c r="D227" s="44">
        <f t="shared" si="28"/>
        <v>1990865</v>
      </c>
      <c r="E227" s="70">
        <f t="shared" si="26"/>
        <v>93.11644601265272</v>
      </c>
      <c r="F227" s="43">
        <v>2138038</v>
      </c>
      <c r="G227" s="44">
        <v>1990865</v>
      </c>
      <c r="H227" s="70">
        <f t="shared" si="27"/>
        <v>93.11644601265272</v>
      </c>
      <c r="I227" s="43"/>
      <c r="J227" s="44"/>
      <c r="K227" s="39"/>
    </row>
    <row r="228" spans="1:11" s="129" customFormat="1" ht="15" customHeight="1" hidden="1" thickBot="1">
      <c r="A228" s="186"/>
      <c r="B228" s="187" t="s">
        <v>34</v>
      </c>
      <c r="C228" s="188">
        <f>F228</f>
        <v>0</v>
      </c>
      <c r="D228" s="189">
        <f>G228</f>
        <v>0</v>
      </c>
      <c r="E228" s="101" t="e">
        <f t="shared" si="26"/>
        <v>#DIV/0!</v>
      </c>
      <c r="F228" s="188"/>
      <c r="G228" s="189">
        <v>0</v>
      </c>
      <c r="H228" s="101" t="e">
        <f t="shared" si="27"/>
        <v>#DIV/0!</v>
      </c>
      <c r="I228" s="188"/>
      <c r="J228" s="189"/>
      <c r="K228" s="190"/>
    </row>
    <row r="229" spans="1:11" s="68" customFormat="1" ht="75" customHeight="1" thickBot="1" thickTop="1">
      <c r="A229" s="191">
        <v>751</v>
      </c>
      <c r="B229" s="192" t="s">
        <v>50</v>
      </c>
      <c r="C229" s="61">
        <f aca="true" t="shared" si="29" ref="C229:D234">F229+I229</f>
        <v>132897</v>
      </c>
      <c r="D229" s="62">
        <f t="shared" si="29"/>
        <v>132112</v>
      </c>
      <c r="E229" s="64">
        <f aca="true" t="shared" si="30" ref="E229:E240">D229/C229*100</f>
        <v>99.40931698984929</v>
      </c>
      <c r="F229" s="61"/>
      <c r="G229" s="62"/>
      <c r="H229" s="193"/>
      <c r="I229" s="61">
        <f aca="true" t="shared" si="31" ref="I229:J232">I233+I237</f>
        <v>132897</v>
      </c>
      <c r="J229" s="62">
        <f t="shared" si="31"/>
        <v>132112</v>
      </c>
      <c r="K229" s="64">
        <f aca="true" t="shared" si="32" ref="K229:K236">J229/I229*100</f>
        <v>99.40931698984929</v>
      </c>
    </row>
    <row r="230" spans="1:11" s="34" customFormat="1" ht="13.5" thickTop="1">
      <c r="A230" s="93"/>
      <c r="B230" s="161" t="s">
        <v>8</v>
      </c>
      <c r="C230" s="162">
        <f t="shared" si="29"/>
        <v>132897</v>
      </c>
      <c r="D230" s="163">
        <f t="shared" si="29"/>
        <v>132112</v>
      </c>
      <c r="E230" s="85">
        <f t="shared" si="30"/>
        <v>99.40931698984929</v>
      </c>
      <c r="F230" s="162"/>
      <c r="G230" s="163"/>
      <c r="H230" s="85"/>
      <c r="I230" s="162">
        <f t="shared" si="31"/>
        <v>132897</v>
      </c>
      <c r="J230" s="163">
        <f t="shared" si="31"/>
        <v>132112</v>
      </c>
      <c r="K230" s="85">
        <f t="shared" si="32"/>
        <v>99.40931698984929</v>
      </c>
    </row>
    <row r="231" spans="1:11" s="87" customFormat="1" ht="24.75" customHeight="1">
      <c r="A231" s="86"/>
      <c r="B231" s="57" t="s">
        <v>145</v>
      </c>
      <c r="C231" s="43">
        <f t="shared" si="29"/>
        <v>46135</v>
      </c>
      <c r="D231" s="44">
        <f t="shared" si="29"/>
        <v>45853</v>
      </c>
      <c r="E231" s="70">
        <f t="shared" si="30"/>
        <v>99.38875040641595</v>
      </c>
      <c r="F231" s="43"/>
      <c r="G231" s="44"/>
      <c r="H231" s="70"/>
      <c r="I231" s="95">
        <f t="shared" si="31"/>
        <v>46135</v>
      </c>
      <c r="J231" s="44">
        <f t="shared" si="31"/>
        <v>45853</v>
      </c>
      <c r="K231" s="39">
        <f t="shared" si="32"/>
        <v>99.38875040641595</v>
      </c>
    </row>
    <row r="232" spans="1:11" s="87" customFormat="1" ht="12.75" customHeight="1" thickBot="1">
      <c r="A232" s="148"/>
      <c r="B232" s="89" t="s">
        <v>9</v>
      </c>
      <c r="C232" s="71">
        <f t="shared" si="29"/>
        <v>86762</v>
      </c>
      <c r="D232" s="90">
        <f t="shared" si="29"/>
        <v>86259</v>
      </c>
      <c r="E232" s="91">
        <f t="shared" si="30"/>
        <v>99.42025310619856</v>
      </c>
      <c r="F232" s="71"/>
      <c r="G232" s="90"/>
      <c r="H232" s="91"/>
      <c r="I232" s="110">
        <f t="shared" si="31"/>
        <v>86762</v>
      </c>
      <c r="J232" s="90">
        <f t="shared" si="31"/>
        <v>86259</v>
      </c>
      <c r="K232" s="92">
        <f t="shared" si="32"/>
        <v>99.42025310619856</v>
      </c>
    </row>
    <row r="233" spans="1:11" s="68" customFormat="1" ht="48.75" customHeight="1" thickTop="1">
      <c r="A233" s="111">
        <v>75101</v>
      </c>
      <c r="B233" s="112" t="s">
        <v>51</v>
      </c>
      <c r="C233" s="154">
        <f t="shared" si="29"/>
        <v>17577</v>
      </c>
      <c r="D233" s="155">
        <f t="shared" si="29"/>
        <v>16801</v>
      </c>
      <c r="E233" s="156">
        <f t="shared" si="30"/>
        <v>95.58513967116117</v>
      </c>
      <c r="F233" s="154"/>
      <c r="G233" s="155"/>
      <c r="H233" s="58"/>
      <c r="I233" s="154">
        <f>I234</f>
        <v>17577</v>
      </c>
      <c r="J233" s="155">
        <f>J234</f>
        <v>16801</v>
      </c>
      <c r="K233" s="156">
        <f t="shared" si="32"/>
        <v>95.58513967116117</v>
      </c>
    </row>
    <row r="234" spans="1:11" s="68" customFormat="1" ht="12.75" customHeight="1">
      <c r="A234" s="194"/>
      <c r="B234" s="143" t="s">
        <v>43</v>
      </c>
      <c r="C234" s="144">
        <f t="shared" si="29"/>
        <v>17577</v>
      </c>
      <c r="D234" s="145">
        <f t="shared" si="29"/>
        <v>16801</v>
      </c>
      <c r="E234" s="146">
        <f t="shared" si="30"/>
        <v>95.58513967116117</v>
      </c>
      <c r="F234" s="144"/>
      <c r="G234" s="145"/>
      <c r="H234" s="174"/>
      <c r="I234" s="144">
        <f>SUM(I235:I236)</f>
        <v>17577</v>
      </c>
      <c r="J234" s="145">
        <f>SUM(J235:J236)</f>
        <v>16801</v>
      </c>
      <c r="K234" s="146">
        <f t="shared" si="32"/>
        <v>95.58513967116117</v>
      </c>
    </row>
    <row r="235" spans="1:11" s="45" customFormat="1" ht="23.25" customHeight="1">
      <c r="A235" s="41"/>
      <c r="B235" s="57" t="s">
        <v>145</v>
      </c>
      <c r="C235" s="43">
        <f>I235</f>
        <v>16157</v>
      </c>
      <c r="D235" s="44">
        <f>J235</f>
        <v>15881</v>
      </c>
      <c r="E235" s="39">
        <f t="shared" si="30"/>
        <v>98.2917620845454</v>
      </c>
      <c r="F235" s="43"/>
      <c r="G235" s="44"/>
      <c r="H235" s="70"/>
      <c r="I235" s="43">
        <v>16157</v>
      </c>
      <c r="J235" s="44">
        <v>15881</v>
      </c>
      <c r="K235" s="39">
        <f t="shared" si="32"/>
        <v>98.2917620845454</v>
      </c>
    </row>
    <row r="236" spans="1:11" s="68" customFormat="1" ht="12.75" customHeight="1">
      <c r="A236" s="157"/>
      <c r="B236" s="158" t="s">
        <v>9</v>
      </c>
      <c r="C236" s="122">
        <f>I236</f>
        <v>1420</v>
      </c>
      <c r="D236" s="123">
        <f>J236</f>
        <v>920</v>
      </c>
      <c r="E236" s="124">
        <f t="shared" si="30"/>
        <v>64.7887323943662</v>
      </c>
      <c r="F236" s="122"/>
      <c r="G236" s="123"/>
      <c r="H236" s="58"/>
      <c r="I236" s="122">
        <v>1420</v>
      </c>
      <c r="J236" s="123">
        <v>920</v>
      </c>
      <c r="K236" s="124">
        <f t="shared" si="32"/>
        <v>64.7887323943662</v>
      </c>
    </row>
    <row r="237" spans="1:11" s="68" customFormat="1" ht="24.75" customHeight="1">
      <c r="A237" s="74">
        <v>75113</v>
      </c>
      <c r="B237" s="47" t="s">
        <v>173</v>
      </c>
      <c r="C237" s="65">
        <f>F237+I237</f>
        <v>115320</v>
      </c>
      <c r="D237" s="66">
        <f>G237+J237</f>
        <v>115311</v>
      </c>
      <c r="E237" s="67">
        <f t="shared" si="30"/>
        <v>99.99219562955255</v>
      </c>
      <c r="F237" s="65"/>
      <c r="G237" s="66"/>
      <c r="H237" s="63"/>
      <c r="I237" s="65">
        <f>I238</f>
        <v>115320</v>
      </c>
      <c r="J237" s="66">
        <f>J238</f>
        <v>115311</v>
      </c>
      <c r="K237" s="67">
        <f aca="true" t="shared" si="33" ref="K237:K243">J237/I237*100</f>
        <v>99.99219562955255</v>
      </c>
    </row>
    <row r="238" spans="1:11" s="68" customFormat="1" ht="15" customHeight="1">
      <c r="A238" s="194"/>
      <c r="B238" s="143" t="s">
        <v>43</v>
      </c>
      <c r="C238" s="144">
        <f>F238+I238</f>
        <v>115320</v>
      </c>
      <c r="D238" s="145">
        <f>G238+J238</f>
        <v>115311</v>
      </c>
      <c r="E238" s="146">
        <f t="shared" si="30"/>
        <v>99.99219562955255</v>
      </c>
      <c r="F238" s="144"/>
      <c r="G238" s="145"/>
      <c r="H238" s="55"/>
      <c r="I238" s="144">
        <f>I239+I240</f>
        <v>115320</v>
      </c>
      <c r="J238" s="145">
        <f>J239+J240</f>
        <v>115311</v>
      </c>
      <c r="K238" s="146">
        <f t="shared" si="33"/>
        <v>99.99219562955255</v>
      </c>
    </row>
    <row r="239" spans="1:11" s="45" customFormat="1" ht="23.25" customHeight="1">
      <c r="A239" s="41"/>
      <c r="B239" s="57" t="s">
        <v>145</v>
      </c>
      <c r="C239" s="43">
        <f>I239</f>
        <v>29978</v>
      </c>
      <c r="D239" s="44">
        <f>J239</f>
        <v>29972</v>
      </c>
      <c r="E239" s="39">
        <f t="shared" si="30"/>
        <v>99.97998532256989</v>
      </c>
      <c r="F239" s="43"/>
      <c r="G239" s="44"/>
      <c r="H239" s="70"/>
      <c r="I239" s="43">
        <v>29978</v>
      </c>
      <c r="J239" s="44">
        <v>29972</v>
      </c>
      <c r="K239" s="39">
        <f t="shared" si="33"/>
        <v>99.97998532256989</v>
      </c>
    </row>
    <row r="240" spans="1:11" s="68" customFormat="1" ht="14.25" customHeight="1" thickBot="1">
      <c r="A240" s="41"/>
      <c r="B240" s="57" t="s">
        <v>9</v>
      </c>
      <c r="C240" s="43">
        <f>I240</f>
        <v>85342</v>
      </c>
      <c r="D240" s="44">
        <f>J240</f>
        <v>85339</v>
      </c>
      <c r="E240" s="39">
        <f t="shared" si="30"/>
        <v>99.99648473201941</v>
      </c>
      <c r="F240" s="43"/>
      <c r="G240" s="44"/>
      <c r="H240" s="70"/>
      <c r="I240" s="43">
        <v>85342</v>
      </c>
      <c r="J240" s="44">
        <v>85339</v>
      </c>
      <c r="K240" s="39">
        <f t="shared" si="33"/>
        <v>99.99648473201941</v>
      </c>
    </row>
    <row r="241" spans="1:11" s="34" customFormat="1" ht="39.75" customHeight="1" thickBot="1" thickTop="1">
      <c r="A241" s="72">
        <v>754</v>
      </c>
      <c r="B241" s="195" t="s">
        <v>52</v>
      </c>
      <c r="C241" s="61">
        <f aca="true" t="shared" si="34" ref="C241:D246">F241+I241</f>
        <v>10092446</v>
      </c>
      <c r="D241" s="62">
        <f t="shared" si="34"/>
        <v>10047673</v>
      </c>
      <c r="E241" s="73">
        <f t="shared" si="26"/>
        <v>99.55637117107192</v>
      </c>
      <c r="F241" s="61">
        <f>F242+F249</f>
        <v>1457500</v>
      </c>
      <c r="G241" s="62">
        <f>G242+G249</f>
        <v>1412818</v>
      </c>
      <c r="H241" s="73">
        <f t="shared" si="27"/>
        <v>96.9343396226415</v>
      </c>
      <c r="I241" s="61">
        <f>I242+I249</f>
        <v>8634946</v>
      </c>
      <c r="J241" s="62">
        <f>J242+J249</f>
        <v>8634855</v>
      </c>
      <c r="K241" s="64">
        <f t="shared" si="33"/>
        <v>99.99894614280159</v>
      </c>
    </row>
    <row r="242" spans="1:11" s="34" customFormat="1" ht="12.75" customHeight="1" thickTop="1">
      <c r="A242" s="93"/>
      <c r="B242" s="104" t="s">
        <v>8</v>
      </c>
      <c r="C242" s="162">
        <f t="shared" si="34"/>
        <v>9066161</v>
      </c>
      <c r="D242" s="163">
        <f t="shared" si="34"/>
        <v>9064510</v>
      </c>
      <c r="E242" s="85">
        <f t="shared" si="26"/>
        <v>99.98178942553524</v>
      </c>
      <c r="F242" s="162">
        <f>SUM(F245:F246)</f>
        <v>969400</v>
      </c>
      <c r="G242" s="163">
        <f>SUM(G245:G246)</f>
        <v>967840</v>
      </c>
      <c r="H242" s="85">
        <f t="shared" si="27"/>
        <v>99.83907571693831</v>
      </c>
      <c r="I242" s="162">
        <f>I243+I246</f>
        <v>8096761</v>
      </c>
      <c r="J242" s="163">
        <f>J243+J246</f>
        <v>8096670</v>
      </c>
      <c r="K242" s="164">
        <f t="shared" si="33"/>
        <v>99.99887609378615</v>
      </c>
    </row>
    <row r="243" spans="1:11" s="87" customFormat="1" ht="24.75" customHeight="1">
      <c r="A243" s="86"/>
      <c r="B243" s="57" t="s">
        <v>145</v>
      </c>
      <c r="C243" s="43">
        <f t="shared" si="34"/>
        <v>6576824</v>
      </c>
      <c r="D243" s="44">
        <f t="shared" si="34"/>
        <v>6576790</v>
      </c>
      <c r="E243" s="70">
        <f t="shared" si="26"/>
        <v>99.99948303314792</v>
      </c>
      <c r="F243" s="43"/>
      <c r="G243" s="44"/>
      <c r="H243" s="70"/>
      <c r="I243" s="43">
        <f>I261+I286</f>
        <v>6576824</v>
      </c>
      <c r="J243" s="44">
        <f>J261+J286</f>
        <v>6576790</v>
      </c>
      <c r="K243" s="39">
        <f t="shared" si="33"/>
        <v>99.99948303314792</v>
      </c>
    </row>
    <row r="244" spans="1:11" s="136" customFormat="1" ht="34.5" customHeight="1">
      <c r="A244" s="127"/>
      <c r="B244" s="84" t="s">
        <v>164</v>
      </c>
      <c r="C244" s="213">
        <f>F244+I244</f>
        <v>18210</v>
      </c>
      <c r="D244" s="214">
        <f>G244+J244</f>
        <v>18198</v>
      </c>
      <c r="E244" s="215">
        <f>D244/C244*100</f>
        <v>99.9341021416804</v>
      </c>
      <c r="F244" s="216"/>
      <c r="G244" s="214"/>
      <c r="H244" s="215"/>
      <c r="I244" s="213">
        <f>I286</f>
        <v>18210</v>
      </c>
      <c r="J244" s="214">
        <f>J286</f>
        <v>18198</v>
      </c>
      <c r="K244" s="128"/>
    </row>
    <row r="245" spans="1:11" s="87" customFormat="1" ht="12.75" customHeight="1">
      <c r="A245" s="86"/>
      <c r="B245" s="57" t="s">
        <v>28</v>
      </c>
      <c r="C245" s="43">
        <f t="shared" si="34"/>
        <v>22000</v>
      </c>
      <c r="D245" s="44">
        <f t="shared" si="34"/>
        <v>22000</v>
      </c>
      <c r="E245" s="70">
        <f t="shared" si="26"/>
        <v>100</v>
      </c>
      <c r="F245" s="43">
        <f>F271</f>
        <v>22000</v>
      </c>
      <c r="G245" s="44">
        <f>G271</f>
        <v>22000</v>
      </c>
      <c r="H245" s="70">
        <f t="shared" si="27"/>
        <v>100</v>
      </c>
      <c r="I245" s="43"/>
      <c r="J245" s="44"/>
      <c r="K245" s="39"/>
    </row>
    <row r="246" spans="1:11" s="87" customFormat="1" ht="12.75" customHeight="1">
      <c r="A246" s="86"/>
      <c r="B246" s="42" t="s">
        <v>9</v>
      </c>
      <c r="C246" s="43">
        <f t="shared" si="34"/>
        <v>2467337</v>
      </c>
      <c r="D246" s="44">
        <f t="shared" si="34"/>
        <v>2465720</v>
      </c>
      <c r="E246" s="70">
        <f t="shared" si="26"/>
        <v>99.9344637558631</v>
      </c>
      <c r="F246" s="43">
        <f>F255+F263+F276+F283+F287</f>
        <v>947400</v>
      </c>
      <c r="G246" s="44">
        <f>G255+G263+G276+G283+G287</f>
        <v>945840</v>
      </c>
      <c r="H246" s="70">
        <f t="shared" si="27"/>
        <v>99.83533882203926</v>
      </c>
      <c r="I246" s="43">
        <f>I263+I276+I287</f>
        <v>1519937</v>
      </c>
      <c r="J246" s="44">
        <f>J263+J276+J287</f>
        <v>1519880</v>
      </c>
      <c r="K246" s="39">
        <f>J246/I246*100</f>
        <v>99.99624984456592</v>
      </c>
    </row>
    <row r="247" spans="1:11" s="136" customFormat="1" ht="34.5" customHeight="1">
      <c r="A247" s="127"/>
      <c r="B247" s="84" t="s">
        <v>164</v>
      </c>
      <c r="C247" s="213">
        <f>F247+I247</f>
        <v>32926</v>
      </c>
      <c r="D247" s="214">
        <f>G247+J247</f>
        <v>32922</v>
      </c>
      <c r="E247" s="215">
        <f>D247/C247*100</f>
        <v>99.98785154589078</v>
      </c>
      <c r="F247" s="216"/>
      <c r="G247" s="214"/>
      <c r="H247" s="215"/>
      <c r="I247" s="213">
        <f>I287</f>
        <v>32926</v>
      </c>
      <c r="J247" s="214">
        <v>32922</v>
      </c>
      <c r="K247" s="128"/>
    </row>
    <row r="248" spans="1:11" s="103" customFormat="1" ht="12.75" customHeight="1">
      <c r="A248" s="97"/>
      <c r="B248" s="165" t="s">
        <v>34</v>
      </c>
      <c r="C248" s="99">
        <f aca="true" t="shared" si="35" ref="C248:D253">F248+I248</f>
        <v>253749</v>
      </c>
      <c r="D248" s="100">
        <f t="shared" si="35"/>
        <v>253728</v>
      </c>
      <c r="E248" s="101">
        <f t="shared" si="26"/>
        <v>99.99172410531668</v>
      </c>
      <c r="F248" s="102">
        <f>F264+F277</f>
        <v>190000</v>
      </c>
      <c r="G248" s="100">
        <f>G264+G277</f>
        <v>190000</v>
      </c>
      <c r="H248" s="101">
        <f t="shared" si="27"/>
        <v>100</v>
      </c>
      <c r="I248" s="99">
        <f>I264+I277</f>
        <v>63749</v>
      </c>
      <c r="J248" s="100">
        <f>J264+J277</f>
        <v>63728</v>
      </c>
      <c r="K248" s="128">
        <f>J248/I248*100</f>
        <v>99.96705830679697</v>
      </c>
    </row>
    <row r="249" spans="1:11" s="34" customFormat="1" ht="12" customHeight="1">
      <c r="A249" s="93"/>
      <c r="B249" s="104" t="s">
        <v>5</v>
      </c>
      <c r="C249" s="162">
        <f t="shared" si="35"/>
        <v>1026285</v>
      </c>
      <c r="D249" s="163">
        <f t="shared" si="35"/>
        <v>983163</v>
      </c>
      <c r="E249" s="85">
        <f t="shared" si="26"/>
        <v>95.79824317806457</v>
      </c>
      <c r="F249" s="162">
        <f>F251+F250</f>
        <v>488100</v>
      </c>
      <c r="G249" s="163">
        <f>G251+G250</f>
        <v>444978</v>
      </c>
      <c r="H249" s="85">
        <f t="shared" si="27"/>
        <v>91.16533497234174</v>
      </c>
      <c r="I249" s="162">
        <f>SUM(I250:I251)</f>
        <v>538185</v>
      </c>
      <c r="J249" s="163">
        <f>SUM(J250:J251)</f>
        <v>538185</v>
      </c>
      <c r="K249" s="164">
        <f>J249/I249*100</f>
        <v>100</v>
      </c>
    </row>
    <row r="250" spans="1:11" s="87" customFormat="1" ht="15.75" customHeight="1">
      <c r="A250" s="86"/>
      <c r="B250" s="42" t="s">
        <v>19</v>
      </c>
      <c r="C250" s="43">
        <f t="shared" si="35"/>
        <v>161000</v>
      </c>
      <c r="D250" s="44">
        <f t="shared" si="35"/>
        <v>121878</v>
      </c>
      <c r="E250" s="70">
        <f t="shared" si="26"/>
        <v>75.70062111801242</v>
      </c>
      <c r="F250" s="43">
        <f>F266+F289</f>
        <v>100000</v>
      </c>
      <c r="G250" s="44">
        <f>G266+G289</f>
        <v>60878</v>
      </c>
      <c r="H250" s="70">
        <f t="shared" si="27"/>
        <v>60.878</v>
      </c>
      <c r="I250" s="43">
        <f>I266</f>
        <v>61000</v>
      </c>
      <c r="J250" s="44">
        <f>J266</f>
        <v>61000</v>
      </c>
      <c r="K250" s="39">
        <f>J250/I250*100</f>
        <v>100</v>
      </c>
    </row>
    <row r="251" spans="1:11" s="87" customFormat="1" ht="14.25" customHeight="1">
      <c r="A251" s="86"/>
      <c r="B251" s="196" t="s">
        <v>53</v>
      </c>
      <c r="C251" s="43">
        <f t="shared" si="35"/>
        <v>865285</v>
      </c>
      <c r="D251" s="44">
        <f t="shared" si="35"/>
        <v>861285</v>
      </c>
      <c r="E251" s="70">
        <f t="shared" si="26"/>
        <v>99.53772456473878</v>
      </c>
      <c r="F251" s="43">
        <f>F258+F267+F280</f>
        <v>388100</v>
      </c>
      <c r="G251" s="44">
        <f>G258+G267+G280</f>
        <v>384100</v>
      </c>
      <c r="H251" s="70">
        <f t="shared" si="27"/>
        <v>98.9693377995362</v>
      </c>
      <c r="I251" s="43">
        <f>I267</f>
        <v>477185</v>
      </c>
      <c r="J251" s="44">
        <f>J267</f>
        <v>477185</v>
      </c>
      <c r="K251" s="39">
        <f>J251/I251*100</f>
        <v>100</v>
      </c>
    </row>
    <row r="252" spans="1:11" s="103" customFormat="1" ht="15.75" customHeight="1" thickBot="1">
      <c r="A252" s="197"/>
      <c r="B252" s="187" t="s">
        <v>158</v>
      </c>
      <c r="C252" s="188">
        <f>F252+I252</f>
        <v>220000</v>
      </c>
      <c r="D252" s="189">
        <f>G252+J252</f>
        <v>220000</v>
      </c>
      <c r="E252" s="198"/>
      <c r="F252" s="188">
        <f>F268</f>
        <v>220000</v>
      </c>
      <c r="G252" s="189">
        <f>G268</f>
        <v>220000</v>
      </c>
      <c r="H252" s="198">
        <f t="shared" si="27"/>
        <v>100</v>
      </c>
      <c r="I252" s="188"/>
      <c r="J252" s="189"/>
      <c r="K252" s="190"/>
    </row>
    <row r="253" spans="1:11" s="51" customFormat="1" ht="24" customHeight="1" thickTop="1">
      <c r="A253" s="111">
        <v>75405</v>
      </c>
      <c r="B253" s="153" t="s">
        <v>54</v>
      </c>
      <c r="C253" s="154">
        <f t="shared" si="35"/>
        <v>790000</v>
      </c>
      <c r="D253" s="155">
        <f t="shared" si="35"/>
        <v>785933</v>
      </c>
      <c r="E253" s="75">
        <f t="shared" si="26"/>
        <v>99.48518987341772</v>
      </c>
      <c r="F253" s="154">
        <f>F254+F256</f>
        <v>790000</v>
      </c>
      <c r="G253" s="155">
        <f>G254+G256</f>
        <v>785933</v>
      </c>
      <c r="H253" s="75">
        <f t="shared" si="27"/>
        <v>99.48518987341772</v>
      </c>
      <c r="I253" s="154"/>
      <c r="J253" s="155"/>
      <c r="K253" s="156"/>
    </row>
    <row r="254" spans="1:11" s="51" customFormat="1" ht="14.25" customHeight="1">
      <c r="A254" s="35"/>
      <c r="B254" s="36" t="s">
        <v>8</v>
      </c>
      <c r="C254" s="53">
        <f>F254</f>
        <v>690000</v>
      </c>
      <c r="D254" s="54">
        <f>SUM(D255:D255)</f>
        <v>689933</v>
      </c>
      <c r="E254" s="55">
        <f t="shared" si="26"/>
        <v>99.99028985507246</v>
      </c>
      <c r="F254" s="53">
        <f>F255</f>
        <v>690000</v>
      </c>
      <c r="G254" s="54">
        <f>G255</f>
        <v>689933</v>
      </c>
      <c r="H254" s="55">
        <f t="shared" si="27"/>
        <v>99.99028985507246</v>
      </c>
      <c r="I254" s="53"/>
      <c r="J254" s="38"/>
      <c r="K254" s="40"/>
    </row>
    <row r="255" spans="1:11" s="45" customFormat="1" ht="14.25" customHeight="1">
      <c r="A255" s="41"/>
      <c r="B255" s="42" t="s">
        <v>9</v>
      </c>
      <c r="C255" s="43">
        <f aca="true" t="shared" si="36" ref="C255:D260">F255+I255</f>
        <v>690000</v>
      </c>
      <c r="D255" s="44">
        <f t="shared" si="36"/>
        <v>689933</v>
      </c>
      <c r="E255" s="70"/>
      <c r="F255" s="43">
        <v>690000</v>
      </c>
      <c r="G255" s="44">
        <v>689933</v>
      </c>
      <c r="H255" s="70"/>
      <c r="I255" s="43"/>
      <c r="J255" s="44"/>
      <c r="K255" s="39"/>
    </row>
    <row r="256" spans="1:11" ht="12.75" customHeight="1">
      <c r="A256" s="35"/>
      <c r="B256" s="36" t="s">
        <v>5</v>
      </c>
      <c r="C256" s="53">
        <f t="shared" si="36"/>
        <v>100000</v>
      </c>
      <c r="D256" s="54">
        <f t="shared" si="36"/>
        <v>96000</v>
      </c>
      <c r="E256" s="130">
        <f t="shared" si="26"/>
        <v>96</v>
      </c>
      <c r="F256" s="53">
        <f>F258</f>
        <v>100000</v>
      </c>
      <c r="G256" s="54">
        <f>G258</f>
        <v>96000</v>
      </c>
      <c r="H256" s="130">
        <f t="shared" si="27"/>
        <v>96</v>
      </c>
      <c r="I256" s="53"/>
      <c r="J256" s="38"/>
      <c r="K256" s="40"/>
    </row>
    <row r="257" spans="1:11" ht="13.5" customHeight="1" hidden="1">
      <c r="A257" s="35"/>
      <c r="B257" s="42" t="s">
        <v>19</v>
      </c>
      <c r="C257" s="43"/>
      <c r="D257" s="44"/>
      <c r="E257" s="70"/>
      <c r="F257" s="43"/>
      <c r="G257" s="44"/>
      <c r="H257" s="70"/>
      <c r="I257" s="43"/>
      <c r="J257" s="44"/>
      <c r="K257" s="39"/>
    </row>
    <row r="258" spans="1:11" ht="12.75" customHeight="1">
      <c r="A258" s="35"/>
      <c r="B258" s="199" t="s">
        <v>53</v>
      </c>
      <c r="C258" s="122">
        <f t="shared" si="36"/>
        <v>100000</v>
      </c>
      <c r="D258" s="123">
        <f t="shared" si="36"/>
        <v>96000</v>
      </c>
      <c r="E258" s="58"/>
      <c r="F258" s="43">
        <v>100000</v>
      </c>
      <c r="G258" s="44">
        <v>96000</v>
      </c>
      <c r="H258" s="58"/>
      <c r="I258" s="43"/>
      <c r="J258" s="44"/>
      <c r="K258" s="39"/>
    </row>
    <row r="259" spans="1:11" s="51" customFormat="1" ht="36.75" customHeight="1">
      <c r="A259" s="74">
        <v>75411</v>
      </c>
      <c r="B259" s="153" t="s">
        <v>55</v>
      </c>
      <c r="C259" s="154">
        <f t="shared" si="36"/>
        <v>9061810</v>
      </c>
      <c r="D259" s="155">
        <f t="shared" si="36"/>
        <v>9061756</v>
      </c>
      <c r="E259" s="50">
        <f t="shared" si="26"/>
        <v>99.99940409255987</v>
      </c>
      <c r="F259" s="65">
        <f>F260+F265</f>
        <v>488000</v>
      </c>
      <c r="G259" s="66">
        <f>G260+G265</f>
        <v>488000</v>
      </c>
      <c r="H259" s="50">
        <f t="shared" si="27"/>
        <v>100</v>
      </c>
      <c r="I259" s="65">
        <f>SUM(I260+I265)</f>
        <v>8573810</v>
      </c>
      <c r="J259" s="66">
        <f>SUM(J260+J265)</f>
        <v>8573756</v>
      </c>
      <c r="K259" s="67">
        <f>J259/I259*100</f>
        <v>99.99937017498638</v>
      </c>
    </row>
    <row r="260" spans="1:11" s="51" customFormat="1" ht="15" customHeight="1">
      <c r="A260" s="35"/>
      <c r="B260" s="36" t="s">
        <v>8</v>
      </c>
      <c r="C260" s="53">
        <f t="shared" si="36"/>
        <v>8235525</v>
      </c>
      <c r="D260" s="54">
        <f t="shared" si="36"/>
        <v>8235471</v>
      </c>
      <c r="E260" s="55">
        <f t="shared" si="26"/>
        <v>99.99934430409719</v>
      </c>
      <c r="F260" s="53">
        <f>F263</f>
        <v>199900</v>
      </c>
      <c r="G260" s="54">
        <f>G263</f>
        <v>199900</v>
      </c>
      <c r="H260" s="55">
        <f t="shared" si="27"/>
        <v>100</v>
      </c>
      <c r="I260" s="53">
        <f>I261+I263</f>
        <v>8035625</v>
      </c>
      <c r="J260" s="54">
        <f>J261+J263</f>
        <v>8035571</v>
      </c>
      <c r="K260" s="69">
        <f>J260/I260*100</f>
        <v>99.99932799253325</v>
      </c>
    </row>
    <row r="261" spans="1:11" s="45" customFormat="1" ht="24" customHeight="1">
      <c r="A261" s="41"/>
      <c r="B261" s="57" t="s">
        <v>145</v>
      </c>
      <c r="C261" s="43">
        <f>F261+I261</f>
        <v>6558614</v>
      </c>
      <c r="D261" s="44">
        <f>G261+J261</f>
        <v>6558592</v>
      </c>
      <c r="E261" s="70">
        <f t="shared" si="26"/>
        <v>99.9996645632751</v>
      </c>
      <c r="F261" s="43"/>
      <c r="G261" s="44"/>
      <c r="H261" s="70"/>
      <c r="I261" s="43">
        <v>6558614</v>
      </c>
      <c r="J261" s="44">
        <v>6558592</v>
      </c>
      <c r="K261" s="39">
        <f>J261/I261*100</f>
        <v>99.9996645632751</v>
      </c>
    </row>
    <row r="262" spans="1:11" s="45" customFormat="1" ht="10.5" customHeight="1" hidden="1">
      <c r="A262" s="41"/>
      <c r="B262" s="57" t="s">
        <v>28</v>
      </c>
      <c r="C262" s="43">
        <f aca="true" t="shared" si="37" ref="C262:D264">F262+I262</f>
        <v>0</v>
      </c>
      <c r="D262" s="44">
        <f t="shared" si="37"/>
        <v>0</v>
      </c>
      <c r="E262" s="70" t="e">
        <f t="shared" si="26"/>
        <v>#DIV/0!</v>
      </c>
      <c r="F262" s="43"/>
      <c r="G262" s="44"/>
      <c r="H262" s="70" t="e">
        <f t="shared" si="27"/>
        <v>#DIV/0!</v>
      </c>
      <c r="I262" s="43"/>
      <c r="J262" s="44"/>
      <c r="K262" s="39"/>
    </row>
    <row r="263" spans="1:11" s="45" customFormat="1" ht="11.25" customHeight="1">
      <c r="A263" s="41"/>
      <c r="B263" s="42" t="s">
        <v>9</v>
      </c>
      <c r="C263" s="43">
        <f t="shared" si="37"/>
        <v>1676911</v>
      </c>
      <c r="D263" s="44">
        <f t="shared" si="37"/>
        <v>1676879</v>
      </c>
      <c r="E263" s="70">
        <f t="shared" si="26"/>
        <v>99.99809172937621</v>
      </c>
      <c r="F263" s="43">
        <f>488000-288100</f>
        <v>199900</v>
      </c>
      <c r="G263" s="44">
        <f>488000-288100</f>
        <v>199900</v>
      </c>
      <c r="H263" s="70">
        <f t="shared" si="27"/>
        <v>100</v>
      </c>
      <c r="I263" s="43">
        <v>1477011</v>
      </c>
      <c r="J263" s="44">
        <v>1476979</v>
      </c>
      <c r="K263" s="39">
        <f>J263/I263*100</f>
        <v>99.99783346231003</v>
      </c>
    </row>
    <row r="264" spans="1:11" s="136" customFormat="1" ht="10.5" customHeight="1">
      <c r="A264" s="127"/>
      <c r="B264" s="165" t="s">
        <v>34</v>
      </c>
      <c r="C264" s="99">
        <f t="shared" si="37"/>
        <v>241249</v>
      </c>
      <c r="D264" s="100">
        <f t="shared" si="37"/>
        <v>241228</v>
      </c>
      <c r="E264" s="101">
        <f t="shared" si="26"/>
        <v>99.9912953007059</v>
      </c>
      <c r="F264" s="99">
        <v>180000</v>
      </c>
      <c r="G264" s="100">
        <v>180000</v>
      </c>
      <c r="H264" s="128">
        <f>G264/F264*100</f>
        <v>100</v>
      </c>
      <c r="I264" s="99">
        <v>61249</v>
      </c>
      <c r="J264" s="100">
        <v>61228</v>
      </c>
      <c r="K264" s="128">
        <f>J264/I264*100</f>
        <v>99.96571372593839</v>
      </c>
    </row>
    <row r="265" spans="1:12" ht="13.5" customHeight="1">
      <c r="A265" s="35"/>
      <c r="B265" s="36" t="s">
        <v>5</v>
      </c>
      <c r="C265" s="53">
        <f>C266+C267</f>
        <v>826285</v>
      </c>
      <c r="D265" s="54">
        <f>D266+D267</f>
        <v>826285</v>
      </c>
      <c r="E265" s="130">
        <f t="shared" si="26"/>
        <v>100</v>
      </c>
      <c r="F265" s="53">
        <f>SUM(F266:F267)</f>
        <v>288100</v>
      </c>
      <c r="G265" s="54">
        <f>G266+G267</f>
        <v>288100</v>
      </c>
      <c r="H265" s="130">
        <f t="shared" si="27"/>
        <v>100</v>
      </c>
      <c r="I265" s="53">
        <f>SUM(I266:I267)</f>
        <v>538185</v>
      </c>
      <c r="J265" s="54">
        <f>SUM(J266:J267)</f>
        <v>538185</v>
      </c>
      <c r="K265" s="69">
        <f>J265/I265*100</f>
        <v>100</v>
      </c>
      <c r="L265" s="160"/>
    </row>
    <row r="266" spans="1:11" s="45" customFormat="1" ht="12" customHeight="1">
      <c r="A266" s="41"/>
      <c r="B266" s="196" t="s">
        <v>56</v>
      </c>
      <c r="C266" s="43">
        <f aca="true" t="shared" si="38" ref="C266:D274">F266+I266</f>
        <v>61000</v>
      </c>
      <c r="D266" s="44">
        <f t="shared" si="38"/>
        <v>61000</v>
      </c>
      <c r="E266" s="70">
        <f t="shared" si="26"/>
        <v>100</v>
      </c>
      <c r="F266" s="43"/>
      <c r="G266" s="44"/>
      <c r="H266" s="70"/>
      <c r="I266" s="43">
        <v>61000</v>
      </c>
      <c r="J266" s="44">
        <v>61000</v>
      </c>
      <c r="K266" s="39">
        <f>J266/I266*100</f>
        <v>100</v>
      </c>
    </row>
    <row r="267" spans="1:11" ht="12" customHeight="1">
      <c r="A267" s="35"/>
      <c r="B267" s="196" t="s">
        <v>53</v>
      </c>
      <c r="C267" s="43">
        <f t="shared" si="38"/>
        <v>765285</v>
      </c>
      <c r="D267" s="44">
        <f t="shared" si="38"/>
        <v>765285</v>
      </c>
      <c r="E267" s="70">
        <f t="shared" si="26"/>
        <v>100</v>
      </c>
      <c r="F267" s="43">
        <v>288100</v>
      </c>
      <c r="G267" s="44">
        <v>288100</v>
      </c>
      <c r="H267" s="70">
        <f t="shared" si="27"/>
        <v>100</v>
      </c>
      <c r="I267" s="43">
        <v>477185</v>
      </c>
      <c r="J267" s="44">
        <v>477185</v>
      </c>
      <c r="K267" s="39">
        <f>J267/I267*100</f>
        <v>100</v>
      </c>
    </row>
    <row r="268" spans="1:11" s="103" customFormat="1" ht="11.25">
      <c r="A268" s="200"/>
      <c r="B268" s="171" t="s">
        <v>158</v>
      </c>
      <c r="C268" s="132">
        <f>F268+I268</f>
        <v>220000</v>
      </c>
      <c r="D268" s="133">
        <f>G268+J268</f>
        <v>220000</v>
      </c>
      <c r="E268" s="134">
        <f>D268/C268*100</f>
        <v>100</v>
      </c>
      <c r="F268" s="132">
        <v>220000</v>
      </c>
      <c r="G268" s="133">
        <v>220000</v>
      </c>
      <c r="H268" s="134">
        <f>G268/F268*100</f>
        <v>100</v>
      </c>
      <c r="I268" s="132"/>
      <c r="J268" s="133"/>
      <c r="K268" s="135"/>
    </row>
    <row r="269" spans="1:11" ht="16.5" customHeight="1">
      <c r="A269" s="111">
        <v>75412</v>
      </c>
      <c r="B269" s="153" t="s">
        <v>57</v>
      </c>
      <c r="C269" s="154">
        <f t="shared" si="38"/>
        <v>22000</v>
      </c>
      <c r="D269" s="155">
        <f t="shared" si="38"/>
        <v>22000</v>
      </c>
      <c r="E269" s="75">
        <f t="shared" si="26"/>
        <v>100</v>
      </c>
      <c r="F269" s="154">
        <f>F270</f>
        <v>22000</v>
      </c>
      <c r="G269" s="155">
        <f>G270</f>
        <v>22000</v>
      </c>
      <c r="H269" s="75">
        <f t="shared" si="27"/>
        <v>100</v>
      </c>
      <c r="I269" s="154"/>
      <c r="J269" s="155"/>
      <c r="K269" s="156"/>
    </row>
    <row r="270" spans="1:11" ht="12.75">
      <c r="A270" s="142"/>
      <c r="B270" s="143" t="s">
        <v>8</v>
      </c>
      <c r="C270" s="144">
        <f t="shared" si="38"/>
        <v>22000</v>
      </c>
      <c r="D270" s="145">
        <f t="shared" si="38"/>
        <v>22000</v>
      </c>
      <c r="E270" s="55"/>
      <c r="F270" s="144">
        <f>F271</f>
        <v>22000</v>
      </c>
      <c r="G270" s="145">
        <f>G271</f>
        <v>22000</v>
      </c>
      <c r="H270" s="55"/>
      <c r="I270" s="144"/>
      <c r="J270" s="145"/>
      <c r="K270" s="146"/>
    </row>
    <row r="271" spans="1:11" ht="11.25" customHeight="1">
      <c r="A271" s="120"/>
      <c r="B271" s="158" t="s">
        <v>28</v>
      </c>
      <c r="C271" s="122">
        <f t="shared" si="38"/>
        <v>22000</v>
      </c>
      <c r="D271" s="123">
        <f t="shared" si="38"/>
        <v>22000</v>
      </c>
      <c r="E271" s="58"/>
      <c r="F271" s="122">
        <v>22000</v>
      </c>
      <c r="G271" s="123">
        <v>22000</v>
      </c>
      <c r="H271" s="58"/>
      <c r="I271" s="122"/>
      <c r="J271" s="123"/>
      <c r="K271" s="124"/>
    </row>
    <row r="272" spans="1:11" ht="15.75" customHeight="1">
      <c r="A272" s="74">
        <v>75414</v>
      </c>
      <c r="B272" s="159" t="s">
        <v>58</v>
      </c>
      <c r="C272" s="65">
        <f t="shared" si="38"/>
        <v>52500</v>
      </c>
      <c r="D272" s="66">
        <f t="shared" si="38"/>
        <v>50986</v>
      </c>
      <c r="E272" s="50">
        <f t="shared" si="26"/>
        <v>97.11619047619048</v>
      </c>
      <c r="F272" s="65">
        <f>F273+F278</f>
        <v>42500</v>
      </c>
      <c r="G272" s="66">
        <f>G273+G278</f>
        <v>41007</v>
      </c>
      <c r="H272" s="50">
        <f t="shared" si="27"/>
        <v>96.48705882352941</v>
      </c>
      <c r="I272" s="65">
        <f>I273</f>
        <v>10000</v>
      </c>
      <c r="J272" s="66">
        <f>J273</f>
        <v>9979</v>
      </c>
      <c r="K272" s="67">
        <f>J272/I272*100</f>
        <v>99.79</v>
      </c>
    </row>
    <row r="273" spans="1:11" ht="12.75">
      <c r="A273" s="35"/>
      <c r="B273" s="52" t="s">
        <v>43</v>
      </c>
      <c r="C273" s="201">
        <f t="shared" si="38"/>
        <v>52500</v>
      </c>
      <c r="D273" s="202">
        <f t="shared" si="38"/>
        <v>50986</v>
      </c>
      <c r="E273" s="55">
        <f t="shared" si="26"/>
        <v>97.11619047619048</v>
      </c>
      <c r="F273" s="53">
        <f>F276</f>
        <v>42500</v>
      </c>
      <c r="G273" s="54">
        <f>G276</f>
        <v>41007</v>
      </c>
      <c r="H273" s="55">
        <f t="shared" si="27"/>
        <v>96.48705882352941</v>
      </c>
      <c r="I273" s="53">
        <f>I276</f>
        <v>10000</v>
      </c>
      <c r="J273" s="54">
        <f>J276</f>
        <v>9979</v>
      </c>
      <c r="K273" s="69">
        <f>J273/I273*100</f>
        <v>99.79</v>
      </c>
    </row>
    <row r="274" spans="1:11" s="45" customFormat="1" ht="8.25" customHeight="1" hidden="1">
      <c r="A274" s="41" t="s">
        <v>59</v>
      </c>
      <c r="B274" s="42" t="s">
        <v>30</v>
      </c>
      <c r="C274" s="43" t="e">
        <f t="shared" si="38"/>
        <v>#REF!</v>
      </c>
      <c r="D274" s="44">
        <f t="shared" si="38"/>
        <v>0</v>
      </c>
      <c r="E274" s="70" t="e">
        <f aca="true" t="shared" si="39" ref="E274:E357">D274/C274*100</f>
        <v>#REF!</v>
      </c>
      <c r="F274" s="43" t="e">
        <f>#REF!+#REF!</f>
        <v>#REF!</v>
      </c>
      <c r="G274" s="44"/>
      <c r="H274" s="70" t="e">
        <f aca="true" t="shared" si="40" ref="H274:H357">G274/F274*100</f>
        <v>#REF!</v>
      </c>
      <c r="I274" s="43"/>
      <c r="J274" s="44"/>
      <c r="K274" s="39"/>
    </row>
    <row r="275" spans="1:11" s="45" customFormat="1" ht="15" customHeight="1" hidden="1">
      <c r="A275" s="41"/>
      <c r="B275" s="42" t="s">
        <v>31</v>
      </c>
      <c r="C275" s="43"/>
      <c r="D275" s="44"/>
      <c r="E275" s="70" t="e">
        <f t="shared" si="39"/>
        <v>#DIV/0!</v>
      </c>
      <c r="F275" s="43"/>
      <c r="G275" s="44"/>
      <c r="H275" s="70" t="e">
        <f t="shared" si="40"/>
        <v>#DIV/0!</v>
      </c>
      <c r="I275" s="43"/>
      <c r="J275" s="44"/>
      <c r="K275" s="39"/>
    </row>
    <row r="276" spans="1:11" s="45" customFormat="1" ht="12" customHeight="1">
      <c r="A276" s="41"/>
      <c r="B276" s="42" t="s">
        <v>9</v>
      </c>
      <c r="C276" s="43">
        <f>F276+I276</f>
        <v>52500</v>
      </c>
      <c r="D276" s="44">
        <f>G276+J276</f>
        <v>50986</v>
      </c>
      <c r="E276" s="70">
        <f t="shared" si="39"/>
        <v>97.11619047619048</v>
      </c>
      <c r="F276" s="43">
        <v>42500</v>
      </c>
      <c r="G276" s="44">
        <v>41007</v>
      </c>
      <c r="H276" s="70">
        <f t="shared" si="40"/>
        <v>96.48705882352941</v>
      </c>
      <c r="I276" s="43">
        <v>10000</v>
      </c>
      <c r="J276" s="44">
        <v>9979</v>
      </c>
      <c r="K276" s="39">
        <f>J276/I276*100</f>
        <v>99.79</v>
      </c>
    </row>
    <row r="277" spans="1:11" s="136" customFormat="1" ht="13.5" customHeight="1">
      <c r="A277" s="127"/>
      <c r="B277" s="98" t="s">
        <v>17</v>
      </c>
      <c r="C277" s="99">
        <f>F277+I277</f>
        <v>12500</v>
      </c>
      <c r="D277" s="100">
        <f>G277+J277</f>
        <v>12500</v>
      </c>
      <c r="E277" s="134">
        <f>D277/C277*100</f>
        <v>100</v>
      </c>
      <c r="F277" s="99">
        <v>10000</v>
      </c>
      <c r="G277" s="100">
        <v>10000</v>
      </c>
      <c r="H277" s="134">
        <f>G277/F277*100</f>
        <v>100</v>
      </c>
      <c r="I277" s="99">
        <v>2500</v>
      </c>
      <c r="J277" s="100">
        <v>2500</v>
      </c>
      <c r="K277" s="134">
        <f>J277/I277*100</f>
        <v>100</v>
      </c>
    </row>
    <row r="278" spans="1:11" ht="12" customHeight="1" hidden="1">
      <c r="A278" s="35"/>
      <c r="B278" s="36" t="s">
        <v>5</v>
      </c>
      <c r="C278" s="37">
        <f>SUM(C279:C280)</f>
        <v>0</v>
      </c>
      <c r="D278" s="38">
        <f>SUM(D279:D280)</f>
        <v>0</v>
      </c>
      <c r="E278" s="70" t="e">
        <f t="shared" si="39"/>
        <v>#DIV/0!</v>
      </c>
      <c r="F278" s="37">
        <f>SUM(F279:F280)</f>
        <v>0</v>
      </c>
      <c r="G278" s="38">
        <f>SUM(G279:G280)</f>
        <v>0</v>
      </c>
      <c r="H278" s="70" t="e">
        <f t="shared" si="40"/>
        <v>#DIV/0!</v>
      </c>
      <c r="I278" s="37"/>
      <c r="J278" s="38"/>
      <c r="K278" s="40"/>
    </row>
    <row r="279" spans="1:11" s="45" customFormat="1" ht="10.5" customHeight="1" hidden="1">
      <c r="A279" s="41"/>
      <c r="B279" s="42" t="s">
        <v>19</v>
      </c>
      <c r="C279" s="43"/>
      <c r="D279" s="44"/>
      <c r="E279" s="70"/>
      <c r="F279" s="43"/>
      <c r="G279" s="44"/>
      <c r="H279" s="70"/>
      <c r="I279" s="43"/>
      <c r="J279" s="44"/>
      <c r="K279" s="39"/>
    </row>
    <row r="280" spans="1:11" ht="11.25" customHeight="1" hidden="1">
      <c r="A280" s="35"/>
      <c r="B280" s="42" t="s">
        <v>6</v>
      </c>
      <c r="C280" s="122">
        <f aca="true" t="shared" si="41" ref="C280:D291">F280+I280</f>
        <v>0</v>
      </c>
      <c r="D280" s="44">
        <f t="shared" si="41"/>
        <v>0</v>
      </c>
      <c r="E280" s="70" t="e">
        <f t="shared" si="39"/>
        <v>#DIV/0!</v>
      </c>
      <c r="F280" s="43"/>
      <c r="G280" s="44"/>
      <c r="H280" s="70" t="e">
        <f t="shared" si="40"/>
        <v>#DIV/0!</v>
      </c>
      <c r="I280" s="43"/>
      <c r="J280" s="44"/>
      <c r="K280" s="39"/>
    </row>
    <row r="281" spans="1:11" ht="12" hidden="1">
      <c r="A281" s="74">
        <v>75421</v>
      </c>
      <c r="B281" s="159" t="s">
        <v>161</v>
      </c>
      <c r="C281" s="65">
        <f t="shared" si="41"/>
        <v>0</v>
      </c>
      <c r="D281" s="66"/>
      <c r="E281" s="50"/>
      <c r="F281" s="65">
        <f>F282</f>
        <v>0</v>
      </c>
      <c r="G281" s="66"/>
      <c r="H281" s="50"/>
      <c r="I281" s="65"/>
      <c r="J281" s="66"/>
      <c r="K281" s="67"/>
    </row>
    <row r="282" spans="1:11" ht="12.75" hidden="1">
      <c r="A282" s="142"/>
      <c r="B282" s="143" t="s">
        <v>8</v>
      </c>
      <c r="C282" s="144">
        <f t="shared" si="41"/>
        <v>0</v>
      </c>
      <c r="D282" s="145"/>
      <c r="E282" s="55"/>
      <c r="F282" s="144">
        <f>F283</f>
        <v>0</v>
      </c>
      <c r="G282" s="145"/>
      <c r="H282" s="55"/>
      <c r="I282" s="144"/>
      <c r="J282" s="145"/>
      <c r="K282" s="146"/>
    </row>
    <row r="283" spans="1:11" ht="11.25" customHeight="1" hidden="1">
      <c r="A283" s="120"/>
      <c r="B283" s="42" t="s">
        <v>9</v>
      </c>
      <c r="C283" s="122">
        <f t="shared" si="41"/>
        <v>0</v>
      </c>
      <c r="D283" s="123"/>
      <c r="E283" s="58"/>
      <c r="F283" s="122"/>
      <c r="G283" s="123"/>
      <c r="H283" s="58"/>
      <c r="I283" s="122"/>
      <c r="J283" s="123"/>
      <c r="K283" s="124"/>
    </row>
    <row r="284" spans="1:11" ht="12">
      <c r="A284" s="74">
        <v>75495</v>
      </c>
      <c r="B284" s="159" t="s">
        <v>15</v>
      </c>
      <c r="C284" s="65">
        <f t="shared" si="41"/>
        <v>166136</v>
      </c>
      <c r="D284" s="66">
        <f aca="true" t="shared" si="42" ref="D284:D289">G284+J284</f>
        <v>126998</v>
      </c>
      <c r="E284" s="67">
        <f>D284/C284*100</f>
        <v>76.4421919391342</v>
      </c>
      <c r="F284" s="65">
        <f>F285+F288</f>
        <v>115000</v>
      </c>
      <c r="G284" s="66">
        <f>SUM(G285+G288)</f>
        <v>75878</v>
      </c>
      <c r="H284" s="67">
        <f>G284/F284*100</f>
        <v>65.98086956521739</v>
      </c>
      <c r="I284" s="65">
        <f>I285+I288</f>
        <v>51136</v>
      </c>
      <c r="J284" s="66">
        <f>J285+J288</f>
        <v>51120</v>
      </c>
      <c r="K284" s="67">
        <f>J284/I284*100</f>
        <v>99.96871088861077</v>
      </c>
    </row>
    <row r="285" spans="1:11" ht="12.75">
      <c r="A285" s="142"/>
      <c r="B285" s="143" t="s">
        <v>8</v>
      </c>
      <c r="C285" s="144">
        <f t="shared" si="41"/>
        <v>66136</v>
      </c>
      <c r="D285" s="145">
        <f t="shared" si="42"/>
        <v>66120</v>
      </c>
      <c r="E285" s="69">
        <f>D285/C285*100</f>
        <v>99.97580742711988</v>
      </c>
      <c r="F285" s="144">
        <f>SUM(F286:F287)</f>
        <v>15000</v>
      </c>
      <c r="G285" s="145">
        <f>SUM(G286:G287)</f>
        <v>15000</v>
      </c>
      <c r="H285" s="69">
        <f>G285/F285*100</f>
        <v>100</v>
      </c>
      <c r="I285" s="144">
        <f>SUM(I286:I287)</f>
        <v>51136</v>
      </c>
      <c r="J285" s="145">
        <f>SUM(J286:J287)</f>
        <v>51120</v>
      </c>
      <c r="K285" s="69">
        <f>J285/I285*100</f>
        <v>99.96871088861077</v>
      </c>
    </row>
    <row r="286" spans="1:11" s="45" customFormat="1" ht="24" customHeight="1">
      <c r="A286" s="41"/>
      <c r="B286" s="57" t="s">
        <v>145</v>
      </c>
      <c r="C286" s="43">
        <f>F286+I286</f>
        <v>18210</v>
      </c>
      <c r="D286" s="44">
        <f t="shared" si="42"/>
        <v>18198</v>
      </c>
      <c r="E286" s="70">
        <f>D286/C286*100</f>
        <v>99.9341021416804</v>
      </c>
      <c r="F286" s="43"/>
      <c r="G286" s="44"/>
      <c r="H286" s="70"/>
      <c r="I286" s="43">
        <v>18210</v>
      </c>
      <c r="J286" s="44">
        <v>18198</v>
      </c>
      <c r="K286" s="39">
        <f>J286/I286*100</f>
        <v>99.9341021416804</v>
      </c>
    </row>
    <row r="287" spans="1:11" ht="11.25" customHeight="1">
      <c r="A287" s="35"/>
      <c r="B287" s="42" t="s">
        <v>9</v>
      </c>
      <c r="C287" s="43">
        <f t="shared" si="41"/>
        <v>47926</v>
      </c>
      <c r="D287" s="44">
        <f t="shared" si="42"/>
        <v>47922</v>
      </c>
      <c r="E287" s="70">
        <f>D287/C287*100</f>
        <v>99.99165379960773</v>
      </c>
      <c r="F287" s="43">
        <v>15000</v>
      </c>
      <c r="G287" s="44">
        <v>15000</v>
      </c>
      <c r="H287" s="70"/>
      <c r="I287" s="43">
        <v>32926</v>
      </c>
      <c r="J287" s="44">
        <v>32922</v>
      </c>
      <c r="K287" s="39">
        <f>J287/I287*100</f>
        <v>99.98785154589078</v>
      </c>
    </row>
    <row r="288" spans="1:11" ht="12" customHeight="1">
      <c r="A288" s="35"/>
      <c r="B288" s="36" t="s">
        <v>5</v>
      </c>
      <c r="C288" s="37">
        <f>F288+I288</f>
        <v>100000</v>
      </c>
      <c r="D288" s="38">
        <f t="shared" si="42"/>
        <v>60878</v>
      </c>
      <c r="E288" s="70">
        <f>D288/C288*100</f>
        <v>60.878</v>
      </c>
      <c r="F288" s="37">
        <f>SUM(F289)</f>
        <v>100000</v>
      </c>
      <c r="G288" s="38">
        <f>SUM(G289)</f>
        <v>60878</v>
      </c>
      <c r="H288" s="70">
        <f>G288/F288*100</f>
        <v>60.878</v>
      </c>
      <c r="I288" s="37"/>
      <c r="J288" s="38"/>
      <c r="K288" s="40"/>
    </row>
    <row r="289" spans="1:11" s="45" customFormat="1" ht="12.75" customHeight="1">
      <c r="A289" s="157"/>
      <c r="B289" s="199" t="s">
        <v>56</v>
      </c>
      <c r="C289" s="122">
        <f>F289+I289</f>
        <v>100000</v>
      </c>
      <c r="D289" s="123">
        <f t="shared" si="42"/>
        <v>60878</v>
      </c>
      <c r="E289" s="58"/>
      <c r="F289" s="122">
        <v>100000</v>
      </c>
      <c r="G289" s="123">
        <v>60878</v>
      </c>
      <c r="H289" s="58"/>
      <c r="I289" s="122"/>
      <c r="J289" s="123"/>
      <c r="K289" s="124"/>
    </row>
    <row r="290" spans="1:11" s="34" customFormat="1" ht="114" customHeight="1" thickBot="1">
      <c r="A290" s="203">
        <v>756</v>
      </c>
      <c r="B290" s="204" t="s">
        <v>60</v>
      </c>
      <c r="C290" s="31">
        <f t="shared" si="41"/>
        <v>674700</v>
      </c>
      <c r="D290" s="32">
        <f t="shared" si="41"/>
        <v>582623</v>
      </c>
      <c r="E290" s="205">
        <f t="shared" si="39"/>
        <v>86.35289758411146</v>
      </c>
      <c r="F290" s="31">
        <f>F291</f>
        <v>674700</v>
      </c>
      <c r="G290" s="32">
        <f>G291</f>
        <v>582623</v>
      </c>
      <c r="H290" s="205">
        <f t="shared" si="40"/>
        <v>86.35289758411146</v>
      </c>
      <c r="I290" s="31"/>
      <c r="J290" s="32"/>
      <c r="K290" s="33"/>
    </row>
    <row r="291" spans="1:11" ht="34.5" customHeight="1" thickTop="1">
      <c r="A291" s="111">
        <v>75647</v>
      </c>
      <c r="B291" s="153" t="s">
        <v>61</v>
      </c>
      <c r="C291" s="154">
        <f t="shared" si="41"/>
        <v>674700</v>
      </c>
      <c r="D291" s="155">
        <f t="shared" si="41"/>
        <v>582623</v>
      </c>
      <c r="E291" s="75">
        <f t="shared" si="39"/>
        <v>86.35289758411146</v>
      </c>
      <c r="F291" s="154">
        <f>F292</f>
        <v>674700</v>
      </c>
      <c r="G291" s="155">
        <f>G292</f>
        <v>582623</v>
      </c>
      <c r="H291" s="75">
        <f>G291/F291*100</f>
        <v>86.35289758411146</v>
      </c>
      <c r="I291" s="154"/>
      <c r="J291" s="155"/>
      <c r="K291" s="156"/>
    </row>
    <row r="292" spans="1:11" s="51" customFormat="1" ht="12.75">
      <c r="A292" s="142"/>
      <c r="B292" s="172" t="s">
        <v>8</v>
      </c>
      <c r="C292" s="144">
        <f>SUM(C293:C294)</f>
        <v>674700</v>
      </c>
      <c r="D292" s="145">
        <f>SUM(D293:D294)</f>
        <v>582623</v>
      </c>
      <c r="E292" s="55">
        <f t="shared" si="39"/>
        <v>86.35289758411146</v>
      </c>
      <c r="F292" s="144">
        <f>SUM(F293:F294)</f>
        <v>674700</v>
      </c>
      <c r="G292" s="145">
        <f>SUM(G293:G294)</f>
        <v>582623</v>
      </c>
      <c r="H292" s="55">
        <f t="shared" si="40"/>
        <v>86.35289758411146</v>
      </c>
      <c r="I292" s="144"/>
      <c r="J292" s="145"/>
      <c r="K292" s="146"/>
    </row>
    <row r="293" spans="1:11" s="45" customFormat="1" ht="21.75" customHeight="1">
      <c r="A293" s="41"/>
      <c r="B293" s="57" t="s">
        <v>145</v>
      </c>
      <c r="C293" s="43">
        <f aca="true" t="shared" si="43" ref="C293:D297">F293+I293</f>
        <v>248400</v>
      </c>
      <c r="D293" s="44">
        <f t="shared" si="43"/>
        <v>197961</v>
      </c>
      <c r="E293" s="70">
        <f t="shared" si="39"/>
        <v>79.69444444444444</v>
      </c>
      <c r="F293" s="43">
        <v>248400</v>
      </c>
      <c r="G293" s="44">
        <v>197961</v>
      </c>
      <c r="H293" s="70">
        <f t="shared" si="40"/>
        <v>79.69444444444444</v>
      </c>
      <c r="I293" s="43"/>
      <c r="J293" s="44"/>
      <c r="K293" s="39"/>
    </row>
    <row r="294" spans="1:11" s="45" customFormat="1" ht="12" customHeight="1" thickBot="1">
      <c r="A294" s="41"/>
      <c r="B294" s="42" t="s">
        <v>9</v>
      </c>
      <c r="C294" s="43">
        <f t="shared" si="43"/>
        <v>426300</v>
      </c>
      <c r="D294" s="44">
        <f t="shared" si="43"/>
        <v>384662</v>
      </c>
      <c r="E294" s="70">
        <f t="shared" si="39"/>
        <v>90.23269997654234</v>
      </c>
      <c r="F294" s="43">
        <v>426300</v>
      </c>
      <c r="G294" s="44">
        <v>384662</v>
      </c>
      <c r="H294" s="70">
        <f t="shared" si="40"/>
        <v>90.23269997654234</v>
      </c>
      <c r="I294" s="43"/>
      <c r="J294" s="44"/>
      <c r="K294" s="39"/>
    </row>
    <row r="295" spans="1:11" s="34" customFormat="1" ht="27" customHeight="1" thickBot="1" thickTop="1">
      <c r="A295" s="72">
        <v>757</v>
      </c>
      <c r="B295" s="60" t="s">
        <v>62</v>
      </c>
      <c r="C295" s="61">
        <f t="shared" si="43"/>
        <v>4250000</v>
      </c>
      <c r="D295" s="62">
        <f t="shared" si="43"/>
        <v>3719133</v>
      </c>
      <c r="E295" s="73">
        <f t="shared" si="39"/>
        <v>87.50901176470587</v>
      </c>
      <c r="F295" s="61">
        <f aca="true" t="shared" si="44" ref="F295:G297">F296</f>
        <v>4250000</v>
      </c>
      <c r="G295" s="62">
        <f t="shared" si="44"/>
        <v>3719133</v>
      </c>
      <c r="H295" s="73">
        <f t="shared" si="40"/>
        <v>87.50901176470587</v>
      </c>
      <c r="I295" s="61"/>
      <c r="J295" s="62"/>
      <c r="K295" s="64"/>
    </row>
    <row r="296" spans="1:11" ht="39" customHeight="1" thickTop="1">
      <c r="A296" s="74">
        <v>75702</v>
      </c>
      <c r="B296" s="159" t="s">
        <v>63</v>
      </c>
      <c r="C296" s="65">
        <f t="shared" si="43"/>
        <v>4250000</v>
      </c>
      <c r="D296" s="66">
        <f t="shared" si="43"/>
        <v>3719133</v>
      </c>
      <c r="E296" s="75">
        <f t="shared" si="39"/>
        <v>87.50901176470587</v>
      </c>
      <c r="F296" s="65">
        <f t="shared" si="44"/>
        <v>4250000</v>
      </c>
      <c r="G296" s="66">
        <f t="shared" si="44"/>
        <v>3719133</v>
      </c>
      <c r="H296" s="75">
        <f t="shared" si="40"/>
        <v>87.50901176470587</v>
      </c>
      <c r="I296" s="65"/>
      <c r="J296" s="66"/>
      <c r="K296" s="67"/>
    </row>
    <row r="297" spans="1:11" ht="11.25" customHeight="1">
      <c r="A297" s="35"/>
      <c r="B297" s="52" t="s">
        <v>8</v>
      </c>
      <c r="C297" s="37">
        <f t="shared" si="43"/>
        <v>4250000</v>
      </c>
      <c r="D297" s="38">
        <f t="shared" si="43"/>
        <v>3719133</v>
      </c>
      <c r="E297" s="173">
        <f t="shared" si="39"/>
        <v>87.50901176470587</v>
      </c>
      <c r="F297" s="37">
        <f t="shared" si="44"/>
        <v>4250000</v>
      </c>
      <c r="G297" s="38">
        <f t="shared" si="44"/>
        <v>3719133</v>
      </c>
      <c r="H297" s="173">
        <f t="shared" si="40"/>
        <v>87.50901176470587</v>
      </c>
      <c r="I297" s="37"/>
      <c r="J297" s="38"/>
      <c r="K297" s="40"/>
    </row>
    <row r="298" spans="1:11" ht="12.75" customHeight="1" thickBot="1">
      <c r="A298" s="35"/>
      <c r="B298" s="57" t="s">
        <v>64</v>
      </c>
      <c r="C298" s="43">
        <f>F298</f>
        <v>4250000</v>
      </c>
      <c r="D298" s="44">
        <f>G298</f>
        <v>3719133</v>
      </c>
      <c r="E298" s="70"/>
      <c r="F298" s="43">
        <v>4250000</v>
      </c>
      <c r="G298" s="44">
        <v>3719133</v>
      </c>
      <c r="H298" s="70"/>
      <c r="I298" s="43"/>
      <c r="J298" s="44"/>
      <c r="K298" s="39"/>
    </row>
    <row r="299" spans="1:11" s="160" customFormat="1" ht="18" customHeight="1" thickBot="1" thickTop="1">
      <c r="A299" s="72">
        <v>758</v>
      </c>
      <c r="B299" s="60" t="s">
        <v>65</v>
      </c>
      <c r="C299" s="61">
        <f aca="true" t="shared" si="45" ref="C299:D302">F299+I299</f>
        <v>6343923</v>
      </c>
      <c r="D299" s="62">
        <f t="shared" si="45"/>
        <v>4443369</v>
      </c>
      <c r="E299" s="73">
        <f t="shared" si="39"/>
        <v>70.04134507937754</v>
      </c>
      <c r="F299" s="61">
        <f>F303+F308+F300</f>
        <v>6343923</v>
      </c>
      <c r="G299" s="62">
        <f>G303+G308+G300</f>
        <v>4443369</v>
      </c>
      <c r="H299" s="73">
        <f t="shared" si="40"/>
        <v>70.04134507937754</v>
      </c>
      <c r="I299" s="61"/>
      <c r="J299" s="62"/>
      <c r="K299" s="64"/>
    </row>
    <row r="300" spans="1:11" s="160" customFormat="1" ht="25.5" customHeight="1" thickTop="1">
      <c r="A300" s="166">
        <v>75814</v>
      </c>
      <c r="B300" s="167" t="s">
        <v>174</v>
      </c>
      <c r="C300" s="168">
        <f t="shared" si="45"/>
        <v>59699</v>
      </c>
      <c r="D300" s="169">
        <f t="shared" si="45"/>
        <v>44923</v>
      </c>
      <c r="E300" s="115">
        <f>D300/C300*100</f>
        <v>75.24916665270776</v>
      </c>
      <c r="F300" s="168">
        <f>F301</f>
        <v>59699</v>
      </c>
      <c r="G300" s="169">
        <f>G301</f>
        <v>44923</v>
      </c>
      <c r="H300" s="115">
        <f>G300/F300*100</f>
        <v>75.24916665270776</v>
      </c>
      <c r="I300" s="206"/>
      <c r="J300" s="207"/>
      <c r="K300" s="208"/>
    </row>
    <row r="301" spans="1:11" s="160" customFormat="1" ht="14.25" customHeight="1">
      <c r="A301" s="35"/>
      <c r="B301" s="52" t="s">
        <v>8</v>
      </c>
      <c r="C301" s="37">
        <f t="shared" si="45"/>
        <v>59699</v>
      </c>
      <c r="D301" s="38">
        <f t="shared" si="45"/>
        <v>44923</v>
      </c>
      <c r="E301" s="83">
        <f>D301/C301*100</f>
        <v>75.24916665270776</v>
      </c>
      <c r="F301" s="37">
        <f>F302</f>
        <v>59699</v>
      </c>
      <c r="G301" s="38">
        <f>G302</f>
        <v>44923</v>
      </c>
      <c r="H301" s="83">
        <f>G301/F301*100</f>
        <v>75.24916665270776</v>
      </c>
      <c r="I301" s="162"/>
      <c r="J301" s="163"/>
      <c r="K301" s="164"/>
    </row>
    <row r="302" spans="1:11" s="160" customFormat="1" ht="12" customHeight="1">
      <c r="A302" s="120"/>
      <c r="B302" s="158" t="s">
        <v>9</v>
      </c>
      <c r="C302" s="122">
        <f t="shared" si="45"/>
        <v>59699</v>
      </c>
      <c r="D302" s="123">
        <f t="shared" si="45"/>
        <v>44923</v>
      </c>
      <c r="E302" s="58"/>
      <c r="F302" s="122">
        <v>59699</v>
      </c>
      <c r="G302" s="123">
        <v>44923</v>
      </c>
      <c r="H302" s="58"/>
      <c r="I302" s="209"/>
      <c r="J302" s="210"/>
      <c r="K302" s="211"/>
    </row>
    <row r="303" spans="1:11" ht="16.5" customHeight="1">
      <c r="A303" s="111">
        <v>75818</v>
      </c>
      <c r="B303" s="153" t="s">
        <v>66</v>
      </c>
      <c r="C303" s="154">
        <f>C304+C306</f>
        <v>1885778</v>
      </c>
      <c r="D303" s="155"/>
      <c r="E303" s="58"/>
      <c r="F303" s="154">
        <f>F304+F306</f>
        <v>1885778</v>
      </c>
      <c r="G303" s="155"/>
      <c r="H303" s="58"/>
      <c r="I303" s="154"/>
      <c r="J303" s="155"/>
      <c r="K303" s="156"/>
    </row>
    <row r="304" spans="1:11" ht="14.25" customHeight="1">
      <c r="A304" s="35"/>
      <c r="B304" s="52" t="s">
        <v>8</v>
      </c>
      <c r="C304" s="37">
        <f>C305</f>
        <v>1770953</v>
      </c>
      <c r="D304" s="38"/>
      <c r="E304" s="212"/>
      <c r="F304" s="37">
        <f>F305</f>
        <v>1770953</v>
      </c>
      <c r="G304" s="38"/>
      <c r="H304" s="212"/>
      <c r="I304" s="37"/>
      <c r="J304" s="38"/>
      <c r="K304" s="40"/>
    </row>
    <row r="305" spans="1:11" ht="12.75" customHeight="1">
      <c r="A305" s="35"/>
      <c r="B305" s="57" t="s">
        <v>9</v>
      </c>
      <c r="C305" s="43">
        <f aca="true" t="shared" si="46" ref="C305:C313">F305+I305</f>
        <v>1770953</v>
      </c>
      <c r="D305" s="44"/>
      <c r="E305" s="70"/>
      <c r="F305" s="43">
        <v>1770953</v>
      </c>
      <c r="G305" s="44"/>
      <c r="H305" s="70"/>
      <c r="I305" s="43"/>
      <c r="J305" s="44"/>
      <c r="K305" s="39"/>
    </row>
    <row r="306" spans="1:11" ht="12.75" customHeight="1">
      <c r="A306" s="35"/>
      <c r="B306" s="36" t="s">
        <v>69</v>
      </c>
      <c r="C306" s="53">
        <f>F306+I306</f>
        <v>114825</v>
      </c>
      <c r="D306" s="54"/>
      <c r="E306" s="130"/>
      <c r="F306" s="53">
        <f>SUM(F307)</f>
        <v>114825</v>
      </c>
      <c r="G306" s="54"/>
      <c r="H306" s="130"/>
      <c r="I306" s="37"/>
      <c r="J306" s="38"/>
      <c r="K306" s="40"/>
    </row>
    <row r="307" spans="1:11" s="45" customFormat="1" ht="12" customHeight="1">
      <c r="A307" s="41"/>
      <c r="B307" s="42" t="s">
        <v>19</v>
      </c>
      <c r="C307" s="43">
        <f>F307+I307</f>
        <v>114825</v>
      </c>
      <c r="D307" s="44"/>
      <c r="E307" s="70"/>
      <c r="F307" s="43">
        <v>114825</v>
      </c>
      <c r="G307" s="44"/>
      <c r="H307" s="70"/>
      <c r="I307" s="43"/>
      <c r="J307" s="44"/>
      <c r="K307" s="39"/>
    </row>
    <row r="308" spans="1:11" ht="34.5" customHeight="1">
      <c r="A308" s="74">
        <v>75832</v>
      </c>
      <c r="B308" s="159" t="s">
        <v>67</v>
      </c>
      <c r="C308" s="65">
        <f t="shared" si="46"/>
        <v>4398446</v>
      </c>
      <c r="D308" s="66">
        <f aca="true" t="shared" si="47" ref="D308:D313">G308+J308</f>
        <v>4398446</v>
      </c>
      <c r="E308" s="50">
        <f>D308/C308*100</f>
        <v>100</v>
      </c>
      <c r="F308" s="65">
        <f>F309</f>
        <v>4398446</v>
      </c>
      <c r="G308" s="66">
        <f>G309</f>
        <v>4398446</v>
      </c>
      <c r="H308" s="50">
        <f t="shared" si="40"/>
        <v>100</v>
      </c>
      <c r="I308" s="65"/>
      <c r="J308" s="66"/>
      <c r="K308" s="67"/>
    </row>
    <row r="309" spans="1:11" ht="12">
      <c r="A309" s="35"/>
      <c r="B309" s="52" t="s">
        <v>8</v>
      </c>
      <c r="C309" s="37">
        <f t="shared" si="46"/>
        <v>4398446</v>
      </c>
      <c r="D309" s="38">
        <f t="shared" si="47"/>
        <v>4398446</v>
      </c>
      <c r="E309" s="173">
        <f t="shared" si="39"/>
        <v>100</v>
      </c>
      <c r="F309" s="37">
        <f>F310</f>
        <v>4398446</v>
      </c>
      <c r="G309" s="38">
        <f>G310</f>
        <v>4398446</v>
      </c>
      <c r="H309" s="173">
        <f t="shared" si="40"/>
        <v>100</v>
      </c>
      <c r="I309" s="37"/>
      <c r="J309" s="38"/>
      <c r="K309" s="40"/>
    </row>
    <row r="310" spans="1:11" ht="14.25" customHeight="1" thickBot="1">
      <c r="A310" s="35"/>
      <c r="B310" s="57" t="s">
        <v>9</v>
      </c>
      <c r="C310" s="43">
        <f t="shared" si="46"/>
        <v>4398446</v>
      </c>
      <c r="D310" s="44">
        <f t="shared" si="47"/>
        <v>4398446</v>
      </c>
      <c r="E310" s="70"/>
      <c r="F310" s="43">
        <v>4398446</v>
      </c>
      <c r="G310" s="44">
        <v>4398446</v>
      </c>
      <c r="H310" s="70"/>
      <c r="I310" s="43"/>
      <c r="J310" s="44"/>
      <c r="K310" s="39"/>
    </row>
    <row r="311" spans="1:11" s="34" customFormat="1" ht="27" thickBot="1" thickTop="1">
      <c r="A311" s="72">
        <v>801</v>
      </c>
      <c r="B311" s="60" t="s">
        <v>68</v>
      </c>
      <c r="C311" s="61">
        <f t="shared" si="46"/>
        <v>141919073</v>
      </c>
      <c r="D311" s="62">
        <f t="shared" si="47"/>
        <v>137853035</v>
      </c>
      <c r="E311" s="73">
        <f t="shared" si="39"/>
        <v>97.13496014732283</v>
      </c>
      <c r="F311" s="61">
        <f>F312+F318</f>
        <v>141916573</v>
      </c>
      <c r="G311" s="62">
        <f>G312+G318</f>
        <v>137850535</v>
      </c>
      <c r="H311" s="73">
        <f t="shared" si="40"/>
        <v>97.13490967682823</v>
      </c>
      <c r="I311" s="61">
        <f>I312+I318</f>
        <v>2500</v>
      </c>
      <c r="J311" s="62">
        <f>J312+J318</f>
        <v>2500</v>
      </c>
      <c r="K311" s="73">
        <f>J311/I311*100</f>
        <v>100</v>
      </c>
    </row>
    <row r="312" spans="1:11" s="34" customFormat="1" ht="13.5" thickTop="1">
      <c r="A312" s="93"/>
      <c r="B312" s="161" t="s">
        <v>8</v>
      </c>
      <c r="C312" s="162">
        <f t="shared" si="46"/>
        <v>127055270</v>
      </c>
      <c r="D312" s="163">
        <f t="shared" si="47"/>
        <v>126286006</v>
      </c>
      <c r="E312" s="85">
        <f t="shared" si="39"/>
        <v>99.39454380758862</v>
      </c>
      <c r="F312" s="162">
        <f>SUM(F313:F315)</f>
        <v>127052770</v>
      </c>
      <c r="G312" s="163">
        <f>SUM(G313:G315)</f>
        <v>126283506</v>
      </c>
      <c r="H312" s="85">
        <f t="shared" si="40"/>
        <v>99.39453189410983</v>
      </c>
      <c r="I312" s="162">
        <f>SUM(I313:I315)</f>
        <v>2500</v>
      </c>
      <c r="J312" s="163">
        <f>SUM(J313:J315)</f>
        <v>2500</v>
      </c>
      <c r="K312" s="85">
        <f>J312/I312*100</f>
        <v>100</v>
      </c>
    </row>
    <row r="313" spans="1:11" s="87" customFormat="1" ht="24">
      <c r="A313" s="86"/>
      <c r="B313" s="57" t="s">
        <v>145</v>
      </c>
      <c r="C313" s="43">
        <f t="shared" si="46"/>
        <v>83801271</v>
      </c>
      <c r="D313" s="44">
        <f t="shared" si="47"/>
        <v>83741010</v>
      </c>
      <c r="E313" s="70">
        <f t="shared" si="39"/>
        <v>99.92809058946135</v>
      </c>
      <c r="F313" s="43">
        <f>F325+F334+F342+F358+F363+F372+F384+F393+F398+F407+F414+F421+F429+F434+F377</f>
        <v>83801271</v>
      </c>
      <c r="G313" s="44">
        <f>G325+G334+G342+G358+G363+G372+G384+G393+G398+G407+G414+G421+G429+G434+G377</f>
        <v>83741010</v>
      </c>
      <c r="H313" s="70">
        <f t="shared" si="40"/>
        <v>99.92809058946135</v>
      </c>
      <c r="I313" s="43"/>
      <c r="J313" s="44"/>
      <c r="K313" s="39"/>
    </row>
    <row r="314" spans="1:11" s="87" customFormat="1" ht="12">
      <c r="A314" s="86"/>
      <c r="B314" s="57" t="s">
        <v>28</v>
      </c>
      <c r="C314" s="43">
        <f aca="true" t="shared" si="48" ref="C314:D324">F314+I314</f>
        <v>23841175</v>
      </c>
      <c r="D314" s="44">
        <f t="shared" si="48"/>
        <v>23829739</v>
      </c>
      <c r="E314" s="70">
        <f t="shared" si="39"/>
        <v>99.95203256550904</v>
      </c>
      <c r="F314" s="95">
        <f>F326+F343+F350+F364+F385+F399+F430+F435</f>
        <v>23841175</v>
      </c>
      <c r="G314" s="44">
        <f>G326+G343+G350+G364+G385+G399+G430+G435</f>
        <v>23829739</v>
      </c>
      <c r="H314" s="70">
        <f t="shared" si="40"/>
        <v>99.95203256550904</v>
      </c>
      <c r="I314" s="43"/>
      <c r="J314" s="44"/>
      <c r="K314" s="39"/>
    </row>
    <row r="315" spans="1:11" s="87" customFormat="1" ht="12">
      <c r="A315" s="86"/>
      <c r="B315" s="57" t="s">
        <v>9</v>
      </c>
      <c r="C315" s="43">
        <f t="shared" si="48"/>
        <v>19412824</v>
      </c>
      <c r="D315" s="44">
        <f t="shared" si="48"/>
        <v>18715257</v>
      </c>
      <c r="E315" s="70">
        <f t="shared" si="39"/>
        <v>96.4066691172804</v>
      </c>
      <c r="F315" s="43">
        <f>F327+F335+F344+F359+F365+F373+F386+F394+F400+F408+F415+F422+F431+F436+F378</f>
        <v>19410324</v>
      </c>
      <c r="G315" s="44">
        <f>G327+G335+G344+G359+G365+G373+G386+G394+G400+G408+G415+G422+G431+G436+G378</f>
        <v>18712757</v>
      </c>
      <c r="H315" s="70">
        <f t="shared" si="40"/>
        <v>96.40620630546918</v>
      </c>
      <c r="I315" s="43">
        <f>I436</f>
        <v>2500</v>
      </c>
      <c r="J315" s="44">
        <f>J436</f>
        <v>2500</v>
      </c>
      <c r="K315" s="70">
        <f>J315/I315*100</f>
        <v>100</v>
      </c>
    </row>
    <row r="316" spans="1:11" s="103" customFormat="1" ht="11.25">
      <c r="A316" s="97"/>
      <c r="B316" s="165" t="s">
        <v>34</v>
      </c>
      <c r="C316" s="99">
        <f t="shared" si="48"/>
        <v>654629</v>
      </c>
      <c r="D316" s="100">
        <f t="shared" si="48"/>
        <v>654053</v>
      </c>
      <c r="E316" s="101">
        <f t="shared" si="39"/>
        <v>99.91201123078874</v>
      </c>
      <c r="F316" s="99">
        <f>F328+F336+F360+F366+F374+F387+F395+F401+F416+F423+F437+F345+F379</f>
        <v>654629</v>
      </c>
      <c r="G316" s="100">
        <f>G328+G336+G360+G366+G374+G387+G395+G401+G416+G423+G437+G345+G379</f>
        <v>654053</v>
      </c>
      <c r="H316" s="101">
        <f t="shared" si="40"/>
        <v>99.91201123078874</v>
      </c>
      <c r="I316" s="99"/>
      <c r="J316" s="100"/>
      <c r="K316" s="128"/>
    </row>
    <row r="317" spans="1:11" s="136" customFormat="1" ht="34.5" customHeight="1">
      <c r="A317" s="127"/>
      <c r="B317" s="84" t="s">
        <v>164</v>
      </c>
      <c r="C317" s="213">
        <f t="shared" si="48"/>
        <v>2500</v>
      </c>
      <c r="D317" s="214">
        <f t="shared" si="48"/>
        <v>2500</v>
      </c>
      <c r="E317" s="215">
        <f t="shared" si="39"/>
        <v>100</v>
      </c>
      <c r="F317" s="216"/>
      <c r="G317" s="214"/>
      <c r="H317" s="215"/>
      <c r="I317" s="213">
        <f>I438</f>
        <v>2500</v>
      </c>
      <c r="J317" s="214">
        <f>I438</f>
        <v>2500</v>
      </c>
      <c r="K317" s="128"/>
    </row>
    <row r="318" spans="1:11" s="34" customFormat="1" ht="12.75">
      <c r="A318" s="93"/>
      <c r="B318" s="104" t="s">
        <v>69</v>
      </c>
      <c r="C318" s="162">
        <f t="shared" si="48"/>
        <v>14863803</v>
      </c>
      <c r="D318" s="163">
        <f t="shared" si="48"/>
        <v>11567029</v>
      </c>
      <c r="E318" s="85">
        <f t="shared" si="39"/>
        <v>77.82011777201299</v>
      </c>
      <c r="F318" s="162">
        <f>F319+F321</f>
        <v>14863803</v>
      </c>
      <c r="G318" s="163">
        <f>G319+G321</f>
        <v>11567029</v>
      </c>
      <c r="H318" s="85">
        <f t="shared" si="40"/>
        <v>77.82011777201299</v>
      </c>
      <c r="I318" s="162"/>
      <c r="J318" s="163"/>
      <c r="K318" s="164"/>
    </row>
    <row r="319" spans="1:11" s="87" customFormat="1" ht="12">
      <c r="A319" s="86"/>
      <c r="B319" s="42" t="s">
        <v>19</v>
      </c>
      <c r="C319" s="43">
        <f t="shared" si="48"/>
        <v>14522524</v>
      </c>
      <c r="D319" s="44">
        <f t="shared" si="48"/>
        <v>11227100</v>
      </c>
      <c r="E319" s="70">
        <f t="shared" si="39"/>
        <v>77.30818692398098</v>
      </c>
      <c r="F319" s="43">
        <f>F330+F368+F389+F425+F440+F338+F403+F381+F352</f>
        <v>14522524</v>
      </c>
      <c r="G319" s="44">
        <f>G330+G368+G389+G425+G440+G338+G403+G381+G352</f>
        <v>11227100</v>
      </c>
      <c r="H319" s="70">
        <f t="shared" si="40"/>
        <v>77.30818692398098</v>
      </c>
      <c r="I319" s="43"/>
      <c r="J319" s="44"/>
      <c r="K319" s="39"/>
    </row>
    <row r="320" spans="1:11" s="103" customFormat="1" ht="11.25">
      <c r="A320" s="97"/>
      <c r="B320" s="165" t="s">
        <v>158</v>
      </c>
      <c r="C320" s="99">
        <f>F320+I320</f>
        <v>360000</v>
      </c>
      <c r="D320" s="100">
        <f>G320+J320</f>
        <v>360000</v>
      </c>
      <c r="E320" s="101"/>
      <c r="F320" s="99">
        <f>F353</f>
        <v>360000</v>
      </c>
      <c r="G320" s="100">
        <f>G353</f>
        <v>360000</v>
      </c>
      <c r="H320" s="101">
        <f t="shared" si="40"/>
        <v>100</v>
      </c>
      <c r="I320" s="99"/>
      <c r="J320" s="100"/>
      <c r="K320" s="128"/>
    </row>
    <row r="321" spans="1:11" s="87" customFormat="1" ht="12">
      <c r="A321" s="86"/>
      <c r="B321" s="42" t="s">
        <v>6</v>
      </c>
      <c r="C321" s="43">
        <f t="shared" si="48"/>
        <v>341279</v>
      </c>
      <c r="D321" s="44">
        <f t="shared" si="48"/>
        <v>339929</v>
      </c>
      <c r="E321" s="70">
        <f t="shared" si="39"/>
        <v>99.60442922066696</v>
      </c>
      <c r="F321" s="43">
        <f>F331+F369+F404+F442+F339+F354+F390+F426+F418</f>
        <v>341279</v>
      </c>
      <c r="G321" s="44">
        <f>G331+G369+G404+G442+G339+G354+G390+G426+G418</f>
        <v>339929</v>
      </c>
      <c r="H321" s="70">
        <f t="shared" si="40"/>
        <v>99.60442922066696</v>
      </c>
      <c r="I321" s="43"/>
      <c r="J321" s="44"/>
      <c r="K321" s="39"/>
    </row>
    <row r="322" spans="1:11" s="103" customFormat="1" ht="12" thickBot="1">
      <c r="A322" s="197"/>
      <c r="B322" s="187" t="s">
        <v>158</v>
      </c>
      <c r="C322" s="188">
        <f>F322+I322</f>
        <v>25300</v>
      </c>
      <c r="D322" s="189">
        <f>G322+J322</f>
        <v>25254</v>
      </c>
      <c r="E322" s="198"/>
      <c r="F322" s="188">
        <f>F355</f>
        <v>25300</v>
      </c>
      <c r="G322" s="189">
        <f>G355</f>
        <v>25254</v>
      </c>
      <c r="H322" s="198">
        <f t="shared" si="40"/>
        <v>99.81818181818181</v>
      </c>
      <c r="I322" s="188"/>
      <c r="J322" s="189"/>
      <c r="K322" s="190"/>
    </row>
    <row r="323" spans="1:11" ht="15" customHeight="1" thickTop="1">
      <c r="A323" s="111">
        <v>80101</v>
      </c>
      <c r="B323" s="153" t="s">
        <v>70</v>
      </c>
      <c r="C323" s="154">
        <f t="shared" si="48"/>
        <v>36583960</v>
      </c>
      <c r="D323" s="155">
        <f t="shared" si="48"/>
        <v>35680411</v>
      </c>
      <c r="E323" s="75">
        <f t="shared" si="39"/>
        <v>97.53020449399136</v>
      </c>
      <c r="F323" s="154">
        <f>F324+F329</f>
        <v>36583960</v>
      </c>
      <c r="G323" s="155">
        <f>G324+G329</f>
        <v>35680411</v>
      </c>
      <c r="H323" s="217">
        <f t="shared" si="40"/>
        <v>97.53020449399136</v>
      </c>
      <c r="I323" s="154"/>
      <c r="J323" s="155"/>
      <c r="K323" s="156"/>
    </row>
    <row r="324" spans="1:11" ht="11.25" customHeight="1">
      <c r="A324" s="35"/>
      <c r="B324" s="52" t="s">
        <v>8</v>
      </c>
      <c r="C324" s="53">
        <f t="shared" si="48"/>
        <v>32296042</v>
      </c>
      <c r="D324" s="54">
        <f t="shared" si="48"/>
        <v>32254995</v>
      </c>
      <c r="E324" s="55">
        <f t="shared" si="39"/>
        <v>99.87290393045687</v>
      </c>
      <c r="F324" s="53">
        <f>SUM(F325:F327)</f>
        <v>32296042</v>
      </c>
      <c r="G324" s="54">
        <f>SUM(G325:G327)</f>
        <v>32254995</v>
      </c>
      <c r="H324" s="55">
        <f t="shared" si="40"/>
        <v>99.87290393045687</v>
      </c>
      <c r="I324" s="37"/>
      <c r="J324" s="38"/>
      <c r="K324" s="40"/>
    </row>
    <row r="325" spans="1:11" ht="21.75" customHeight="1">
      <c r="A325" s="35"/>
      <c r="B325" s="57" t="s">
        <v>145</v>
      </c>
      <c r="C325" s="43">
        <f>F325+I325</f>
        <v>26376684</v>
      </c>
      <c r="D325" s="44">
        <f>G325+J325</f>
        <v>26352880</v>
      </c>
      <c r="E325" s="70">
        <f t="shared" si="39"/>
        <v>99.90975362937965</v>
      </c>
      <c r="F325" s="43">
        <v>26376684</v>
      </c>
      <c r="G325" s="44">
        <v>26352880</v>
      </c>
      <c r="H325" s="70">
        <f t="shared" si="40"/>
        <v>99.90975362937965</v>
      </c>
      <c r="I325" s="43"/>
      <c r="J325" s="44"/>
      <c r="K325" s="39"/>
    </row>
    <row r="326" spans="1:11" ht="10.5" customHeight="1">
      <c r="A326" s="35"/>
      <c r="B326" s="57" t="s">
        <v>28</v>
      </c>
      <c r="C326" s="43">
        <f aca="true" t="shared" si="49" ref="C326:D328">F326+I326</f>
        <v>811839</v>
      </c>
      <c r="D326" s="44">
        <f t="shared" si="49"/>
        <v>811839</v>
      </c>
      <c r="E326" s="70">
        <f t="shared" si="39"/>
        <v>100</v>
      </c>
      <c r="F326" s="43">
        <v>811839</v>
      </c>
      <c r="G326" s="44">
        <v>811839</v>
      </c>
      <c r="H326" s="70">
        <f t="shared" si="40"/>
        <v>100</v>
      </c>
      <c r="I326" s="43"/>
      <c r="J326" s="44"/>
      <c r="K326" s="39"/>
    </row>
    <row r="327" spans="1:11" ht="11.25" customHeight="1">
      <c r="A327" s="35"/>
      <c r="B327" s="57" t="s">
        <v>9</v>
      </c>
      <c r="C327" s="43">
        <f t="shared" si="49"/>
        <v>5107519</v>
      </c>
      <c r="D327" s="44">
        <f t="shared" si="49"/>
        <v>5090276</v>
      </c>
      <c r="E327" s="70">
        <f t="shared" si="39"/>
        <v>99.66239968955574</v>
      </c>
      <c r="F327" s="43">
        <v>5107519</v>
      </c>
      <c r="G327" s="44">
        <v>5090276</v>
      </c>
      <c r="H327" s="70">
        <f t="shared" si="40"/>
        <v>99.66239968955574</v>
      </c>
      <c r="I327" s="43"/>
      <c r="J327" s="44"/>
      <c r="K327" s="39"/>
    </row>
    <row r="328" spans="1:11" s="136" customFormat="1" ht="16.5" customHeight="1">
      <c r="A328" s="131"/>
      <c r="B328" s="171" t="s">
        <v>34</v>
      </c>
      <c r="C328" s="132">
        <f t="shared" si="49"/>
        <v>150140</v>
      </c>
      <c r="D328" s="133">
        <f t="shared" si="49"/>
        <v>149999</v>
      </c>
      <c r="E328" s="134">
        <f t="shared" si="39"/>
        <v>99.90608765152524</v>
      </c>
      <c r="F328" s="132">
        <v>150140</v>
      </c>
      <c r="G328" s="133">
        <v>149999</v>
      </c>
      <c r="H328" s="134">
        <f t="shared" si="40"/>
        <v>99.90608765152524</v>
      </c>
      <c r="I328" s="132"/>
      <c r="J328" s="133"/>
      <c r="K328" s="135"/>
    </row>
    <row r="329" spans="1:11" ht="10.5" customHeight="1">
      <c r="A329" s="35"/>
      <c r="B329" s="36" t="s">
        <v>69</v>
      </c>
      <c r="C329" s="53">
        <f aca="true" t="shared" si="50" ref="C329:D332">F329+I329</f>
        <v>4287918</v>
      </c>
      <c r="D329" s="54">
        <f t="shared" si="50"/>
        <v>3425416</v>
      </c>
      <c r="E329" s="130">
        <f t="shared" si="39"/>
        <v>79.8852963139687</v>
      </c>
      <c r="F329" s="53">
        <f>SUM(F330:F331)</f>
        <v>4287918</v>
      </c>
      <c r="G329" s="54">
        <f>SUM(G330:G331)</f>
        <v>3425416</v>
      </c>
      <c r="H329" s="130">
        <f t="shared" si="40"/>
        <v>79.8852963139687</v>
      </c>
      <c r="I329" s="37"/>
      <c r="J329" s="38"/>
      <c r="K329" s="40"/>
    </row>
    <row r="330" spans="1:11" s="45" customFormat="1" ht="12" customHeight="1">
      <c r="A330" s="41"/>
      <c r="B330" s="42" t="s">
        <v>19</v>
      </c>
      <c r="C330" s="43">
        <f t="shared" si="50"/>
        <v>4271180</v>
      </c>
      <c r="D330" s="44">
        <f t="shared" si="50"/>
        <v>3408679</v>
      </c>
      <c r="E330" s="70">
        <f t="shared" si="39"/>
        <v>79.80649375582391</v>
      </c>
      <c r="F330" s="43">
        <v>4271180</v>
      </c>
      <c r="G330" s="44">
        <v>3408679</v>
      </c>
      <c r="H330" s="70">
        <f t="shared" si="40"/>
        <v>79.80649375582391</v>
      </c>
      <c r="I330" s="43"/>
      <c r="J330" s="44"/>
      <c r="K330" s="39"/>
    </row>
    <row r="331" spans="1:11" s="45" customFormat="1" ht="12" customHeight="1">
      <c r="A331" s="157"/>
      <c r="B331" s="121" t="s">
        <v>6</v>
      </c>
      <c r="C331" s="122">
        <f t="shared" si="50"/>
        <v>16738</v>
      </c>
      <c r="D331" s="123">
        <f t="shared" si="50"/>
        <v>16737</v>
      </c>
      <c r="E331" s="58">
        <f t="shared" si="39"/>
        <v>99.99402557055801</v>
      </c>
      <c r="F331" s="122">
        <v>16738</v>
      </c>
      <c r="G331" s="123">
        <v>16737</v>
      </c>
      <c r="H331" s="58">
        <f t="shared" si="40"/>
        <v>99.99402557055801</v>
      </c>
      <c r="I331" s="122"/>
      <c r="J331" s="123"/>
      <c r="K331" s="124"/>
    </row>
    <row r="332" spans="1:11" s="51" customFormat="1" ht="24" customHeight="1">
      <c r="A332" s="74">
        <v>80102</v>
      </c>
      <c r="B332" s="159" t="s">
        <v>71</v>
      </c>
      <c r="C332" s="218">
        <f t="shared" si="50"/>
        <v>2683688</v>
      </c>
      <c r="D332" s="219">
        <f t="shared" si="50"/>
        <v>2679457</v>
      </c>
      <c r="E332" s="50">
        <f t="shared" si="39"/>
        <v>99.84234381940077</v>
      </c>
      <c r="F332" s="218">
        <f>F333+F337</f>
        <v>2683688</v>
      </c>
      <c r="G332" s="219">
        <f>G333+G337</f>
        <v>2679457</v>
      </c>
      <c r="H332" s="50">
        <f t="shared" si="40"/>
        <v>99.84234381940077</v>
      </c>
      <c r="I332" s="218"/>
      <c r="J332" s="219"/>
      <c r="K332" s="220"/>
    </row>
    <row r="333" spans="1:11" ht="12" customHeight="1">
      <c r="A333" s="35"/>
      <c r="B333" s="52" t="s">
        <v>8</v>
      </c>
      <c r="C333" s="53">
        <f>SUM(C334:C335)</f>
        <v>2683688</v>
      </c>
      <c r="D333" s="54">
        <f>SUM(D334:D335)</f>
        <v>2679457</v>
      </c>
      <c r="E333" s="55">
        <f t="shared" si="39"/>
        <v>99.84234381940077</v>
      </c>
      <c r="F333" s="53">
        <f>SUM(F334:F335)</f>
        <v>2683688</v>
      </c>
      <c r="G333" s="54">
        <f>SUM(G334:G335)</f>
        <v>2679457</v>
      </c>
      <c r="H333" s="55">
        <f t="shared" si="40"/>
        <v>99.84234381940077</v>
      </c>
      <c r="I333" s="37"/>
      <c r="J333" s="38"/>
      <c r="K333" s="40"/>
    </row>
    <row r="334" spans="1:11" ht="21.75" customHeight="1">
      <c r="A334" s="35"/>
      <c r="B334" s="57" t="s">
        <v>145</v>
      </c>
      <c r="C334" s="43">
        <f aca="true" t="shared" si="51" ref="C334:D340">F334+I334</f>
        <v>2322920</v>
      </c>
      <c r="D334" s="44">
        <f t="shared" si="51"/>
        <v>2322919</v>
      </c>
      <c r="E334" s="70">
        <f t="shared" si="39"/>
        <v>99.99995695073443</v>
      </c>
      <c r="F334" s="43">
        <v>2322920</v>
      </c>
      <c r="G334" s="44">
        <v>2322919</v>
      </c>
      <c r="H334" s="70">
        <f t="shared" si="40"/>
        <v>99.99995695073443</v>
      </c>
      <c r="I334" s="43"/>
      <c r="J334" s="44"/>
      <c r="K334" s="39"/>
    </row>
    <row r="335" spans="1:11" ht="12">
      <c r="A335" s="35"/>
      <c r="B335" s="57" t="s">
        <v>9</v>
      </c>
      <c r="C335" s="43">
        <f t="shared" si="51"/>
        <v>360768</v>
      </c>
      <c r="D335" s="44">
        <f t="shared" si="51"/>
        <v>356538</v>
      </c>
      <c r="E335" s="70">
        <f t="shared" si="39"/>
        <v>98.82750133049495</v>
      </c>
      <c r="F335" s="43">
        <v>360768</v>
      </c>
      <c r="G335" s="44">
        <v>356538</v>
      </c>
      <c r="H335" s="70">
        <f t="shared" si="40"/>
        <v>98.82750133049495</v>
      </c>
      <c r="I335" s="43"/>
      <c r="J335" s="44"/>
      <c r="K335" s="39"/>
    </row>
    <row r="336" spans="1:11" s="136" customFormat="1" ht="11.25" customHeight="1">
      <c r="A336" s="127"/>
      <c r="B336" s="165" t="s">
        <v>34</v>
      </c>
      <c r="C336" s="99">
        <f t="shared" si="51"/>
        <v>3800</v>
      </c>
      <c r="D336" s="100">
        <f t="shared" si="51"/>
        <v>3800</v>
      </c>
      <c r="E336" s="101">
        <f t="shared" si="39"/>
        <v>100</v>
      </c>
      <c r="F336" s="99">
        <v>3800</v>
      </c>
      <c r="G336" s="100">
        <v>3800</v>
      </c>
      <c r="H336" s="101">
        <f t="shared" si="40"/>
        <v>100</v>
      </c>
      <c r="I336" s="99"/>
      <c r="J336" s="100"/>
      <c r="K336" s="128"/>
    </row>
    <row r="337" spans="1:11" ht="12.75" customHeight="1" hidden="1">
      <c r="A337" s="35"/>
      <c r="B337" s="36" t="s">
        <v>69</v>
      </c>
      <c r="C337" s="53">
        <f t="shared" si="51"/>
        <v>0</v>
      </c>
      <c r="D337" s="54">
        <f t="shared" si="51"/>
        <v>0</v>
      </c>
      <c r="E337" s="130" t="e">
        <f>D337/C337*100</f>
        <v>#DIV/0!</v>
      </c>
      <c r="F337" s="53">
        <f>SUM(F338:F339)</f>
        <v>0</v>
      </c>
      <c r="G337" s="54">
        <f>SUM(G338:G339)</f>
        <v>0</v>
      </c>
      <c r="H337" s="130" t="e">
        <f>G337/F337*100</f>
        <v>#DIV/0!</v>
      </c>
      <c r="I337" s="37"/>
      <c r="J337" s="38"/>
      <c r="K337" s="40"/>
    </row>
    <row r="338" spans="1:11" s="45" customFormat="1" ht="12" customHeight="1" hidden="1">
      <c r="A338" s="41"/>
      <c r="B338" s="42" t="s">
        <v>19</v>
      </c>
      <c r="C338" s="43">
        <f t="shared" si="51"/>
        <v>0</v>
      </c>
      <c r="D338" s="44">
        <f t="shared" si="51"/>
        <v>0</v>
      </c>
      <c r="E338" s="70" t="e">
        <f>D338/C338*100</f>
        <v>#DIV/0!</v>
      </c>
      <c r="F338" s="43"/>
      <c r="G338" s="44"/>
      <c r="H338" s="70"/>
      <c r="I338" s="43"/>
      <c r="J338" s="44"/>
      <c r="K338" s="39"/>
    </row>
    <row r="339" spans="1:11" s="45" customFormat="1" ht="12" customHeight="1" hidden="1">
      <c r="A339" s="157"/>
      <c r="B339" s="121" t="s">
        <v>6</v>
      </c>
      <c r="C339" s="43">
        <f t="shared" si="51"/>
        <v>0</v>
      </c>
      <c r="D339" s="44">
        <f t="shared" si="51"/>
        <v>0</v>
      </c>
      <c r="E339" s="58" t="e">
        <f>D339/C339*100</f>
        <v>#DIV/0!</v>
      </c>
      <c r="F339" s="43"/>
      <c r="G339" s="44"/>
      <c r="H339" s="58"/>
      <c r="I339" s="122"/>
      <c r="J339" s="123"/>
      <c r="K339" s="124"/>
    </row>
    <row r="340" spans="1:11" s="51" customFormat="1" ht="25.5" customHeight="1">
      <c r="A340" s="74">
        <v>80103</v>
      </c>
      <c r="B340" s="159" t="s">
        <v>72</v>
      </c>
      <c r="C340" s="218">
        <f t="shared" si="51"/>
        <v>984697</v>
      </c>
      <c r="D340" s="219">
        <f t="shared" si="51"/>
        <v>981693</v>
      </c>
      <c r="E340" s="50">
        <f t="shared" si="39"/>
        <v>99.69493153731554</v>
      </c>
      <c r="F340" s="218">
        <f>F341</f>
        <v>984697</v>
      </c>
      <c r="G340" s="219">
        <f>G341</f>
        <v>981693</v>
      </c>
      <c r="H340" s="50">
        <f t="shared" si="40"/>
        <v>99.69493153731554</v>
      </c>
      <c r="I340" s="218"/>
      <c r="J340" s="219"/>
      <c r="K340" s="220"/>
    </row>
    <row r="341" spans="1:11" ht="12.75">
      <c r="A341" s="35"/>
      <c r="B341" s="52" t="s">
        <v>8</v>
      </c>
      <c r="C341" s="53">
        <f>SUM(C342:C344)</f>
        <v>984697</v>
      </c>
      <c r="D341" s="54">
        <f>SUM(D342:D344)</f>
        <v>981693</v>
      </c>
      <c r="E341" s="55">
        <f t="shared" si="39"/>
        <v>99.69493153731554</v>
      </c>
      <c r="F341" s="53">
        <f>SUM(F342:F344)</f>
        <v>984697</v>
      </c>
      <c r="G341" s="54">
        <f>SUM(G342:G344)</f>
        <v>981693</v>
      </c>
      <c r="H341" s="55">
        <f t="shared" si="40"/>
        <v>99.69493153731554</v>
      </c>
      <c r="I341" s="37"/>
      <c r="J341" s="38"/>
      <c r="K341" s="40"/>
    </row>
    <row r="342" spans="1:11" ht="24">
      <c r="A342" s="35"/>
      <c r="B342" s="57" t="s">
        <v>145</v>
      </c>
      <c r="C342" s="43">
        <f aca="true" t="shared" si="52" ref="C342:D347">F342+I342</f>
        <v>801720</v>
      </c>
      <c r="D342" s="44">
        <f t="shared" si="52"/>
        <v>799374</v>
      </c>
      <c r="E342" s="70">
        <f t="shared" si="39"/>
        <v>99.70737913486005</v>
      </c>
      <c r="F342" s="43">
        <v>801720</v>
      </c>
      <c r="G342" s="44">
        <v>799374</v>
      </c>
      <c r="H342" s="70">
        <f t="shared" si="40"/>
        <v>99.70737913486005</v>
      </c>
      <c r="I342" s="43"/>
      <c r="J342" s="44"/>
      <c r="K342" s="39"/>
    </row>
    <row r="343" spans="1:11" ht="11.25" customHeight="1">
      <c r="A343" s="35"/>
      <c r="B343" s="57" t="s">
        <v>28</v>
      </c>
      <c r="C343" s="43">
        <f t="shared" si="52"/>
        <v>114103</v>
      </c>
      <c r="D343" s="44">
        <f t="shared" si="52"/>
        <v>114103</v>
      </c>
      <c r="E343" s="70">
        <f t="shared" si="39"/>
        <v>100</v>
      </c>
      <c r="F343" s="43">
        <v>114103</v>
      </c>
      <c r="G343" s="44">
        <v>114103</v>
      </c>
      <c r="H343" s="70">
        <f t="shared" si="40"/>
        <v>100</v>
      </c>
      <c r="I343" s="43"/>
      <c r="J343" s="44"/>
      <c r="K343" s="39"/>
    </row>
    <row r="344" spans="1:11" ht="12">
      <c r="A344" s="35"/>
      <c r="B344" s="57" t="s">
        <v>9</v>
      </c>
      <c r="C344" s="43">
        <f t="shared" si="52"/>
        <v>68874</v>
      </c>
      <c r="D344" s="44">
        <f t="shared" si="52"/>
        <v>68216</v>
      </c>
      <c r="E344" s="70">
        <f t="shared" si="39"/>
        <v>99.04463222696518</v>
      </c>
      <c r="F344" s="43">
        <v>68874</v>
      </c>
      <c r="G344" s="44">
        <v>68216</v>
      </c>
      <c r="H344" s="70">
        <f t="shared" si="40"/>
        <v>99.04463222696518</v>
      </c>
      <c r="I344" s="43"/>
      <c r="J344" s="44"/>
      <c r="K344" s="39"/>
    </row>
    <row r="345" spans="1:11" s="136" customFormat="1" ht="11.25" hidden="1">
      <c r="A345" s="131"/>
      <c r="B345" s="171" t="s">
        <v>34</v>
      </c>
      <c r="C345" s="132">
        <f t="shared" si="52"/>
        <v>0</v>
      </c>
      <c r="D345" s="133">
        <f t="shared" si="52"/>
        <v>0</v>
      </c>
      <c r="E345" s="134" t="e">
        <f t="shared" si="39"/>
        <v>#DIV/0!</v>
      </c>
      <c r="F345" s="132"/>
      <c r="G345" s="133"/>
      <c r="H345" s="134" t="e">
        <f t="shared" si="40"/>
        <v>#DIV/0!</v>
      </c>
      <c r="I345" s="132"/>
      <c r="J345" s="133"/>
      <c r="K345" s="135"/>
    </row>
    <row r="346" spans="1:11" ht="12.75" customHeight="1">
      <c r="A346" s="221">
        <v>80104</v>
      </c>
      <c r="B346" s="159" t="s">
        <v>73</v>
      </c>
      <c r="C346" s="65">
        <f t="shared" si="52"/>
        <v>15012170</v>
      </c>
      <c r="D346" s="66">
        <f t="shared" si="52"/>
        <v>15012124</v>
      </c>
      <c r="E346" s="50">
        <f t="shared" si="39"/>
        <v>99.99969358194052</v>
      </c>
      <c r="F346" s="65">
        <f>F347+F351</f>
        <v>15012170</v>
      </c>
      <c r="G346" s="66">
        <f>G347+G351</f>
        <v>15012124</v>
      </c>
      <c r="H346" s="50">
        <f t="shared" si="40"/>
        <v>99.99969358194052</v>
      </c>
      <c r="I346" s="65"/>
      <c r="J346" s="66"/>
      <c r="K346" s="67"/>
    </row>
    <row r="347" spans="1:11" ht="11.25" customHeight="1">
      <c r="A347" s="142"/>
      <c r="B347" s="52" t="s">
        <v>8</v>
      </c>
      <c r="C347" s="53">
        <f t="shared" si="52"/>
        <v>14626870</v>
      </c>
      <c r="D347" s="54">
        <f t="shared" si="52"/>
        <v>14626870</v>
      </c>
      <c r="E347" s="55">
        <f t="shared" si="39"/>
        <v>100</v>
      </c>
      <c r="F347" s="53">
        <f>F350</f>
        <v>14626870</v>
      </c>
      <c r="G347" s="54">
        <f>G350</f>
        <v>14626870</v>
      </c>
      <c r="H347" s="55">
        <f t="shared" si="40"/>
        <v>100</v>
      </c>
      <c r="I347" s="37"/>
      <c r="J347" s="38"/>
      <c r="K347" s="40"/>
    </row>
    <row r="348" spans="1:11" ht="10.5" customHeight="1" hidden="1">
      <c r="A348" s="35"/>
      <c r="B348" s="42" t="s">
        <v>30</v>
      </c>
      <c r="C348" s="43" t="e">
        <f>SUM(F348:I348)</f>
        <v>#REF!</v>
      </c>
      <c r="D348" s="44"/>
      <c r="E348" s="70" t="e">
        <f t="shared" si="39"/>
        <v>#REF!</v>
      </c>
      <c r="F348" s="43" t="e">
        <f>#REF!+#REF!</f>
        <v>#REF!</v>
      </c>
      <c r="G348" s="44"/>
      <c r="H348" s="70" t="e">
        <f t="shared" si="40"/>
        <v>#REF!</v>
      </c>
      <c r="I348" s="43"/>
      <c r="J348" s="44"/>
      <c r="K348" s="39"/>
    </row>
    <row r="349" spans="1:11" ht="11.25" customHeight="1" hidden="1">
      <c r="A349" s="35"/>
      <c r="B349" s="42" t="s">
        <v>31</v>
      </c>
      <c r="C349" s="43"/>
      <c r="D349" s="44"/>
      <c r="E349" s="70" t="e">
        <f t="shared" si="39"/>
        <v>#DIV/0!</v>
      </c>
      <c r="F349" s="43"/>
      <c r="G349" s="44"/>
      <c r="H349" s="70" t="e">
        <f t="shared" si="40"/>
        <v>#DIV/0!</v>
      </c>
      <c r="I349" s="43"/>
      <c r="J349" s="44"/>
      <c r="K349" s="39"/>
    </row>
    <row r="350" spans="1:11" ht="11.25" customHeight="1">
      <c r="A350" s="35"/>
      <c r="B350" s="57" t="s">
        <v>28</v>
      </c>
      <c r="C350" s="43">
        <f>F350</f>
        <v>14626870</v>
      </c>
      <c r="D350" s="44">
        <f>G350</f>
        <v>14626870</v>
      </c>
      <c r="E350" s="70">
        <f t="shared" si="39"/>
        <v>100</v>
      </c>
      <c r="F350" s="43">
        <v>14626870</v>
      </c>
      <c r="G350" s="44">
        <v>14626870</v>
      </c>
      <c r="H350" s="70">
        <f t="shared" si="40"/>
        <v>100</v>
      </c>
      <c r="I350" s="43"/>
      <c r="J350" s="44"/>
      <c r="K350" s="39"/>
    </row>
    <row r="351" spans="1:11" ht="12.75" customHeight="1">
      <c r="A351" s="35"/>
      <c r="B351" s="36" t="s">
        <v>69</v>
      </c>
      <c r="C351" s="53">
        <f aca="true" t="shared" si="53" ref="C351:D355">F351+I351</f>
        <v>385300</v>
      </c>
      <c r="D351" s="54">
        <f t="shared" si="53"/>
        <v>385254</v>
      </c>
      <c r="E351" s="130">
        <f t="shared" si="39"/>
        <v>99.98806125097327</v>
      </c>
      <c r="F351" s="53">
        <f>F352+F354</f>
        <v>385300</v>
      </c>
      <c r="G351" s="54">
        <f>G352+G354</f>
        <v>385254</v>
      </c>
      <c r="H351" s="130">
        <f t="shared" si="40"/>
        <v>99.98806125097327</v>
      </c>
      <c r="I351" s="37"/>
      <c r="J351" s="38"/>
      <c r="K351" s="40"/>
    </row>
    <row r="352" spans="1:11" ht="12" customHeight="1">
      <c r="A352" s="35"/>
      <c r="B352" s="42" t="s">
        <v>19</v>
      </c>
      <c r="C352" s="43">
        <f>F352</f>
        <v>360000</v>
      </c>
      <c r="D352" s="44">
        <f>G352</f>
        <v>360000</v>
      </c>
      <c r="E352" s="70">
        <f t="shared" si="39"/>
        <v>100</v>
      </c>
      <c r="F352" s="43">
        <v>360000</v>
      </c>
      <c r="G352" s="44">
        <v>360000</v>
      </c>
      <c r="H352" s="70">
        <f t="shared" si="40"/>
        <v>100</v>
      </c>
      <c r="I352" s="43"/>
      <c r="J352" s="44"/>
      <c r="K352" s="39"/>
    </row>
    <row r="353" spans="1:11" s="136" customFormat="1" ht="12" customHeight="1">
      <c r="A353" s="127"/>
      <c r="B353" s="165" t="s">
        <v>158</v>
      </c>
      <c r="C353" s="99">
        <f>F353+I353</f>
        <v>360000</v>
      </c>
      <c r="D353" s="100">
        <f>G353+J353</f>
        <v>360000</v>
      </c>
      <c r="E353" s="101">
        <f t="shared" si="39"/>
        <v>100</v>
      </c>
      <c r="F353" s="99">
        <v>360000</v>
      </c>
      <c r="G353" s="100">
        <v>360000</v>
      </c>
      <c r="H353" s="101">
        <f t="shared" si="40"/>
        <v>100</v>
      </c>
      <c r="I353" s="99"/>
      <c r="J353" s="100"/>
      <c r="K353" s="128"/>
    </row>
    <row r="354" spans="1:11" s="45" customFormat="1" ht="12" customHeight="1">
      <c r="A354" s="41"/>
      <c r="B354" s="42" t="s">
        <v>6</v>
      </c>
      <c r="C354" s="43">
        <f t="shared" si="53"/>
        <v>25300</v>
      </c>
      <c r="D354" s="44">
        <f t="shared" si="53"/>
        <v>25254</v>
      </c>
      <c r="E354" s="70">
        <f t="shared" si="39"/>
        <v>99.81818181818181</v>
      </c>
      <c r="F354" s="43">
        <v>25300</v>
      </c>
      <c r="G354" s="44">
        <v>25254</v>
      </c>
      <c r="H354" s="70">
        <f t="shared" si="40"/>
        <v>99.81818181818181</v>
      </c>
      <c r="I354" s="43"/>
      <c r="J354" s="44"/>
      <c r="K354" s="39"/>
    </row>
    <row r="355" spans="1:11" s="136" customFormat="1" ht="12" customHeight="1">
      <c r="A355" s="127"/>
      <c r="B355" s="165" t="s">
        <v>158</v>
      </c>
      <c r="C355" s="99">
        <f t="shared" si="53"/>
        <v>25300</v>
      </c>
      <c r="D355" s="100">
        <f t="shared" si="53"/>
        <v>25254</v>
      </c>
      <c r="E355" s="101">
        <f t="shared" si="39"/>
        <v>99.81818181818181</v>
      </c>
      <c r="F355" s="99">
        <v>25300</v>
      </c>
      <c r="G355" s="100">
        <v>25254</v>
      </c>
      <c r="H355" s="101">
        <f t="shared" si="40"/>
        <v>99.81818181818181</v>
      </c>
      <c r="I355" s="99"/>
      <c r="J355" s="100"/>
      <c r="K355" s="128"/>
    </row>
    <row r="356" spans="1:11" s="51" customFormat="1" ht="14.25" customHeight="1">
      <c r="A356" s="74">
        <v>80105</v>
      </c>
      <c r="B356" s="159" t="s">
        <v>74</v>
      </c>
      <c r="C356" s="218">
        <f aca="true" t="shared" si="54" ref="C356:D363">F356+I356</f>
        <v>652024</v>
      </c>
      <c r="D356" s="219">
        <f t="shared" si="54"/>
        <v>651715</v>
      </c>
      <c r="E356" s="50">
        <f t="shared" si="39"/>
        <v>99.95260910641326</v>
      </c>
      <c r="F356" s="218">
        <f>F357</f>
        <v>652024</v>
      </c>
      <c r="G356" s="219">
        <f>G357</f>
        <v>651715</v>
      </c>
      <c r="H356" s="50">
        <f t="shared" si="40"/>
        <v>99.95260910641326</v>
      </c>
      <c r="I356" s="218"/>
      <c r="J356" s="219"/>
      <c r="K356" s="220"/>
    </row>
    <row r="357" spans="1:11" ht="12.75">
      <c r="A357" s="35"/>
      <c r="B357" s="52" t="s">
        <v>8</v>
      </c>
      <c r="C357" s="53">
        <f t="shared" si="54"/>
        <v>652024</v>
      </c>
      <c r="D357" s="54">
        <f t="shared" si="54"/>
        <v>651715</v>
      </c>
      <c r="E357" s="55">
        <f t="shared" si="39"/>
        <v>99.95260910641326</v>
      </c>
      <c r="F357" s="53">
        <f>SUM(F358:F359)</f>
        <v>652024</v>
      </c>
      <c r="G357" s="54">
        <f>SUM(G358:G359)</f>
        <v>651715</v>
      </c>
      <c r="H357" s="55">
        <f t="shared" si="40"/>
        <v>99.95260910641326</v>
      </c>
      <c r="I357" s="37"/>
      <c r="J357" s="38"/>
      <c r="K357" s="40"/>
    </row>
    <row r="358" spans="1:11" ht="24">
      <c r="A358" s="35"/>
      <c r="B358" s="57" t="s">
        <v>145</v>
      </c>
      <c r="C358" s="43">
        <f t="shared" si="54"/>
        <v>592700</v>
      </c>
      <c r="D358" s="44">
        <f t="shared" si="54"/>
        <v>592700</v>
      </c>
      <c r="E358" s="70">
        <f aca="true" t="shared" si="55" ref="E358:E416">D358/C358*100</f>
        <v>100</v>
      </c>
      <c r="F358" s="43">
        <v>592700</v>
      </c>
      <c r="G358" s="44">
        <v>592700</v>
      </c>
      <c r="H358" s="70">
        <f aca="true" t="shared" si="56" ref="H358:H416">G358/F358*100</f>
        <v>100</v>
      </c>
      <c r="I358" s="43"/>
      <c r="J358" s="44"/>
      <c r="K358" s="39"/>
    </row>
    <row r="359" spans="1:11" ht="12">
      <c r="A359" s="35"/>
      <c r="B359" s="57" t="s">
        <v>9</v>
      </c>
      <c r="C359" s="43">
        <f t="shared" si="54"/>
        <v>59324</v>
      </c>
      <c r="D359" s="44">
        <f t="shared" si="54"/>
        <v>59015</v>
      </c>
      <c r="E359" s="70">
        <f t="shared" si="55"/>
        <v>99.47913154878295</v>
      </c>
      <c r="F359" s="43">
        <v>59324</v>
      </c>
      <c r="G359" s="44">
        <v>59015</v>
      </c>
      <c r="H359" s="70">
        <f t="shared" si="56"/>
        <v>99.47913154878295</v>
      </c>
      <c r="I359" s="43"/>
      <c r="J359" s="44"/>
      <c r="K359" s="39"/>
    </row>
    <row r="360" spans="1:11" s="136" customFormat="1" ht="11.25">
      <c r="A360" s="131"/>
      <c r="B360" s="171" t="s">
        <v>34</v>
      </c>
      <c r="C360" s="132">
        <f t="shared" si="54"/>
        <v>2000</v>
      </c>
      <c r="D360" s="133">
        <f t="shared" si="54"/>
        <v>2000</v>
      </c>
      <c r="E360" s="134">
        <f t="shared" si="55"/>
        <v>100</v>
      </c>
      <c r="F360" s="132">
        <v>2000</v>
      </c>
      <c r="G360" s="133">
        <v>2000</v>
      </c>
      <c r="H360" s="134">
        <f t="shared" si="56"/>
        <v>100</v>
      </c>
      <c r="I360" s="132"/>
      <c r="J360" s="133"/>
      <c r="K360" s="135"/>
    </row>
    <row r="361" spans="1:11" ht="12.75" customHeight="1">
      <c r="A361" s="74">
        <v>80110</v>
      </c>
      <c r="B361" s="159" t="s">
        <v>75</v>
      </c>
      <c r="C361" s="65">
        <f t="shared" si="54"/>
        <v>22863482</v>
      </c>
      <c r="D361" s="66">
        <f t="shared" si="54"/>
        <v>22855413</v>
      </c>
      <c r="E361" s="50">
        <f t="shared" si="55"/>
        <v>99.96470791281922</v>
      </c>
      <c r="F361" s="65">
        <f>F362+F367</f>
        <v>22863482</v>
      </c>
      <c r="G361" s="66">
        <f>G362+G367</f>
        <v>22855413</v>
      </c>
      <c r="H361" s="50">
        <f t="shared" si="56"/>
        <v>99.96470791281922</v>
      </c>
      <c r="I361" s="65"/>
      <c r="J361" s="66"/>
      <c r="K361" s="67"/>
    </row>
    <row r="362" spans="1:11" ht="12" customHeight="1">
      <c r="A362" s="35"/>
      <c r="B362" s="52" t="s">
        <v>8</v>
      </c>
      <c r="C362" s="53">
        <f t="shared" si="54"/>
        <v>22175245</v>
      </c>
      <c r="D362" s="54">
        <f t="shared" si="54"/>
        <v>22167208</v>
      </c>
      <c r="E362" s="55">
        <f t="shared" si="55"/>
        <v>99.96375688295664</v>
      </c>
      <c r="F362" s="53">
        <f>SUM(F363:F365)</f>
        <v>22175245</v>
      </c>
      <c r="G362" s="54">
        <f>SUM(G363:G365)</f>
        <v>22167208</v>
      </c>
      <c r="H362" s="55">
        <f t="shared" si="56"/>
        <v>99.96375688295664</v>
      </c>
      <c r="I362" s="37"/>
      <c r="J362" s="38"/>
      <c r="K362" s="40"/>
    </row>
    <row r="363" spans="1:11" ht="24" customHeight="1">
      <c r="A363" s="35"/>
      <c r="B363" s="57" t="s">
        <v>145</v>
      </c>
      <c r="C363" s="43">
        <f t="shared" si="54"/>
        <v>18512905</v>
      </c>
      <c r="D363" s="44">
        <f t="shared" si="54"/>
        <v>18512600</v>
      </c>
      <c r="E363" s="70">
        <f t="shared" si="55"/>
        <v>99.9983525005935</v>
      </c>
      <c r="F363" s="43">
        <v>18512905</v>
      </c>
      <c r="G363" s="44">
        <v>18512600</v>
      </c>
      <c r="H363" s="70">
        <f t="shared" si="56"/>
        <v>99.9983525005935</v>
      </c>
      <c r="I363" s="43"/>
      <c r="J363" s="44"/>
      <c r="K363" s="39"/>
    </row>
    <row r="364" spans="1:11" ht="11.25" customHeight="1">
      <c r="A364" s="35"/>
      <c r="B364" s="57" t="s">
        <v>28</v>
      </c>
      <c r="C364" s="43">
        <f aca="true" t="shared" si="57" ref="C364:D367">F364+I364</f>
        <v>564114</v>
      </c>
      <c r="D364" s="44">
        <f t="shared" si="57"/>
        <v>564114</v>
      </c>
      <c r="E364" s="70">
        <f t="shared" si="55"/>
        <v>100</v>
      </c>
      <c r="F364" s="43">
        <v>564114</v>
      </c>
      <c r="G364" s="44">
        <v>564114</v>
      </c>
      <c r="H364" s="70">
        <f t="shared" si="56"/>
        <v>100</v>
      </c>
      <c r="I364" s="43"/>
      <c r="J364" s="44"/>
      <c r="K364" s="39"/>
    </row>
    <row r="365" spans="1:11" ht="13.5" customHeight="1">
      <c r="A365" s="35"/>
      <c r="B365" s="57" t="s">
        <v>9</v>
      </c>
      <c r="C365" s="43">
        <f t="shared" si="57"/>
        <v>3098226</v>
      </c>
      <c r="D365" s="44">
        <f t="shared" si="57"/>
        <v>3090494</v>
      </c>
      <c r="E365" s="70">
        <f t="shared" si="55"/>
        <v>99.75043783119759</v>
      </c>
      <c r="F365" s="43">
        <v>3098226</v>
      </c>
      <c r="G365" s="44">
        <v>3090494</v>
      </c>
      <c r="H365" s="70">
        <f t="shared" si="56"/>
        <v>99.75043783119759</v>
      </c>
      <c r="I365" s="43"/>
      <c r="J365" s="44"/>
      <c r="K365" s="39"/>
    </row>
    <row r="366" spans="1:11" s="136" customFormat="1" ht="9.75" customHeight="1">
      <c r="A366" s="127"/>
      <c r="B366" s="165" t="s">
        <v>34</v>
      </c>
      <c r="C366" s="99">
        <f t="shared" si="57"/>
        <v>76689</v>
      </c>
      <c r="D366" s="100">
        <f t="shared" si="57"/>
        <v>76684</v>
      </c>
      <c r="E366" s="101">
        <f t="shared" si="55"/>
        <v>99.99348016012726</v>
      </c>
      <c r="F366" s="99">
        <v>76689</v>
      </c>
      <c r="G366" s="100">
        <v>76684</v>
      </c>
      <c r="H366" s="101">
        <f t="shared" si="56"/>
        <v>99.99348016012726</v>
      </c>
      <c r="I366" s="99"/>
      <c r="J366" s="100"/>
      <c r="K366" s="128"/>
    </row>
    <row r="367" spans="1:11" ht="15.75" customHeight="1">
      <c r="A367" s="35"/>
      <c r="B367" s="36" t="s">
        <v>5</v>
      </c>
      <c r="C367" s="53">
        <f t="shared" si="57"/>
        <v>688237</v>
      </c>
      <c r="D367" s="54">
        <f t="shared" si="57"/>
        <v>688205</v>
      </c>
      <c r="E367" s="130">
        <f t="shared" si="55"/>
        <v>99.99535043887498</v>
      </c>
      <c r="F367" s="53">
        <f>SUM(F368:F369)</f>
        <v>688237</v>
      </c>
      <c r="G367" s="54">
        <f>SUM(G368:G369)</f>
        <v>688205</v>
      </c>
      <c r="H367" s="130">
        <f t="shared" si="56"/>
        <v>99.99535043887498</v>
      </c>
      <c r="I367" s="53"/>
      <c r="J367" s="38"/>
      <c r="K367" s="40"/>
    </row>
    <row r="368" spans="1:11" ht="12" customHeight="1">
      <c r="A368" s="35"/>
      <c r="B368" s="42" t="s">
        <v>19</v>
      </c>
      <c r="C368" s="43">
        <f>F368</f>
        <v>688237</v>
      </c>
      <c r="D368" s="44">
        <f>G368</f>
        <v>688205</v>
      </c>
      <c r="E368" s="70">
        <f t="shared" si="55"/>
        <v>99.99535043887498</v>
      </c>
      <c r="F368" s="43">
        <v>688237</v>
      </c>
      <c r="G368" s="44">
        <v>688205</v>
      </c>
      <c r="H368" s="70">
        <f t="shared" si="56"/>
        <v>99.99535043887498</v>
      </c>
      <c r="I368" s="43"/>
      <c r="J368" s="44"/>
      <c r="K368" s="39"/>
    </row>
    <row r="369" spans="1:11" ht="12" customHeight="1" hidden="1">
      <c r="A369" s="120"/>
      <c r="B369" s="121" t="s">
        <v>6</v>
      </c>
      <c r="C369" s="43">
        <f>F369</f>
        <v>0</v>
      </c>
      <c r="D369" s="44">
        <f>G369</f>
        <v>0</v>
      </c>
      <c r="E369" s="58" t="e">
        <f t="shared" si="55"/>
        <v>#DIV/0!</v>
      </c>
      <c r="F369" s="43">
        <v>0</v>
      </c>
      <c r="G369" s="44">
        <v>0</v>
      </c>
      <c r="H369" s="58" t="e">
        <f t="shared" si="56"/>
        <v>#DIV/0!</v>
      </c>
      <c r="I369" s="122"/>
      <c r="J369" s="123"/>
      <c r="K369" s="124"/>
    </row>
    <row r="370" spans="1:11" s="45" customFormat="1" ht="13.5" customHeight="1">
      <c r="A370" s="74">
        <v>80111</v>
      </c>
      <c r="B370" s="159" t="s">
        <v>76</v>
      </c>
      <c r="C370" s="65">
        <f aca="true" t="shared" si="58" ref="C370:D384">F370+I370</f>
        <v>2713745</v>
      </c>
      <c r="D370" s="66">
        <f t="shared" si="58"/>
        <v>2710864</v>
      </c>
      <c r="E370" s="50">
        <f t="shared" si="55"/>
        <v>99.89383674589912</v>
      </c>
      <c r="F370" s="65">
        <f>F371</f>
        <v>2713745</v>
      </c>
      <c r="G370" s="66">
        <f>G371</f>
        <v>2710864</v>
      </c>
      <c r="H370" s="50">
        <f t="shared" si="56"/>
        <v>99.89383674589912</v>
      </c>
      <c r="I370" s="65"/>
      <c r="J370" s="66"/>
      <c r="K370" s="67"/>
    </row>
    <row r="371" spans="1:11" ht="12.75">
      <c r="A371" s="35"/>
      <c r="B371" s="52" t="s">
        <v>8</v>
      </c>
      <c r="C371" s="53">
        <f t="shared" si="58"/>
        <v>2713745</v>
      </c>
      <c r="D371" s="54">
        <f t="shared" si="58"/>
        <v>2710864</v>
      </c>
      <c r="E371" s="55">
        <f t="shared" si="55"/>
        <v>99.89383674589912</v>
      </c>
      <c r="F371" s="53">
        <f>SUM(F372:F373)</f>
        <v>2713745</v>
      </c>
      <c r="G371" s="54">
        <f>SUM(G372:G373)</f>
        <v>2710864</v>
      </c>
      <c r="H371" s="55">
        <f t="shared" si="56"/>
        <v>99.89383674589912</v>
      </c>
      <c r="I371" s="37"/>
      <c r="J371" s="38"/>
      <c r="K371" s="40"/>
    </row>
    <row r="372" spans="1:11" ht="22.5" customHeight="1">
      <c r="A372" s="35"/>
      <c r="B372" s="57" t="s">
        <v>145</v>
      </c>
      <c r="C372" s="43">
        <f t="shared" si="58"/>
        <v>2388080</v>
      </c>
      <c r="D372" s="44">
        <f t="shared" si="58"/>
        <v>2388076</v>
      </c>
      <c r="E372" s="70">
        <f t="shared" si="55"/>
        <v>99.99983250142374</v>
      </c>
      <c r="F372" s="43">
        <v>2388080</v>
      </c>
      <c r="G372" s="44">
        <v>2388076</v>
      </c>
      <c r="H372" s="70">
        <f t="shared" si="56"/>
        <v>99.99983250142374</v>
      </c>
      <c r="I372" s="43"/>
      <c r="J372" s="44"/>
      <c r="K372" s="39"/>
    </row>
    <row r="373" spans="1:11" ht="10.5" customHeight="1">
      <c r="A373" s="35"/>
      <c r="B373" s="57" t="s">
        <v>9</v>
      </c>
      <c r="C373" s="43">
        <f t="shared" si="58"/>
        <v>325665</v>
      </c>
      <c r="D373" s="44">
        <f t="shared" si="58"/>
        <v>322788</v>
      </c>
      <c r="E373" s="70">
        <f t="shared" si="55"/>
        <v>99.11657685044447</v>
      </c>
      <c r="F373" s="43">
        <v>325665</v>
      </c>
      <c r="G373" s="44">
        <v>322788</v>
      </c>
      <c r="H373" s="70">
        <f t="shared" si="56"/>
        <v>99.11657685044447</v>
      </c>
      <c r="I373" s="43"/>
      <c r="J373" s="44"/>
      <c r="K373" s="39"/>
    </row>
    <row r="374" spans="1:11" s="136" customFormat="1" ht="10.5" customHeight="1">
      <c r="A374" s="127"/>
      <c r="B374" s="165" t="s">
        <v>34</v>
      </c>
      <c r="C374" s="99">
        <f t="shared" si="58"/>
        <v>4200</v>
      </c>
      <c r="D374" s="100">
        <f t="shared" si="58"/>
        <v>4200</v>
      </c>
      <c r="E374" s="134">
        <f t="shared" si="55"/>
        <v>100</v>
      </c>
      <c r="F374" s="99">
        <v>4200</v>
      </c>
      <c r="G374" s="100">
        <v>4200</v>
      </c>
      <c r="H374" s="134">
        <f t="shared" si="56"/>
        <v>100</v>
      </c>
      <c r="I374" s="99"/>
      <c r="J374" s="100"/>
      <c r="K374" s="128"/>
    </row>
    <row r="375" spans="1:11" ht="48.75" customHeight="1">
      <c r="A375" s="74">
        <v>80114</v>
      </c>
      <c r="B375" s="159" t="s">
        <v>170</v>
      </c>
      <c r="C375" s="65">
        <f t="shared" si="58"/>
        <v>1676264</v>
      </c>
      <c r="D375" s="66">
        <f t="shared" si="58"/>
        <v>1673767</v>
      </c>
      <c r="E375" s="50">
        <f aca="true" t="shared" si="59" ref="E375:E381">D375/C375*100</f>
        <v>99.85103778402447</v>
      </c>
      <c r="F375" s="65">
        <f>F376+F380</f>
        <v>1676264</v>
      </c>
      <c r="G375" s="66">
        <f>G376+G380</f>
        <v>1673767</v>
      </c>
      <c r="H375" s="50">
        <f aca="true" t="shared" si="60" ref="H375:H381">G375/F375*100</f>
        <v>99.85103778402447</v>
      </c>
      <c r="I375" s="65"/>
      <c r="J375" s="66"/>
      <c r="K375" s="67"/>
    </row>
    <row r="376" spans="1:11" ht="12" customHeight="1">
      <c r="A376" s="35"/>
      <c r="B376" s="52" t="s">
        <v>8</v>
      </c>
      <c r="C376" s="53">
        <f t="shared" si="58"/>
        <v>1291264</v>
      </c>
      <c r="D376" s="54">
        <f t="shared" si="58"/>
        <v>1288767</v>
      </c>
      <c r="E376" s="55">
        <f t="shared" si="59"/>
        <v>99.80662358743061</v>
      </c>
      <c r="F376" s="53">
        <f>SUM(F377:F378)</f>
        <v>1291264</v>
      </c>
      <c r="G376" s="54">
        <f>SUM(G377:G378)</f>
        <v>1288767</v>
      </c>
      <c r="H376" s="55">
        <f t="shared" si="60"/>
        <v>99.80662358743061</v>
      </c>
      <c r="I376" s="37"/>
      <c r="J376" s="38"/>
      <c r="K376" s="40"/>
    </row>
    <row r="377" spans="1:11" ht="24" customHeight="1">
      <c r="A377" s="35"/>
      <c r="B377" s="57" t="s">
        <v>145</v>
      </c>
      <c r="C377" s="43">
        <f t="shared" si="58"/>
        <v>853750</v>
      </c>
      <c r="D377" s="44">
        <f t="shared" si="58"/>
        <v>852382</v>
      </c>
      <c r="E377" s="70">
        <f t="shared" si="59"/>
        <v>99.83976573938507</v>
      </c>
      <c r="F377" s="43">
        <v>853750</v>
      </c>
      <c r="G377" s="44">
        <v>852382</v>
      </c>
      <c r="H377" s="70">
        <f t="shared" si="60"/>
        <v>99.83976573938507</v>
      </c>
      <c r="I377" s="43"/>
      <c r="J377" s="44"/>
      <c r="K377" s="39"/>
    </row>
    <row r="378" spans="1:11" ht="11.25" customHeight="1">
      <c r="A378" s="35"/>
      <c r="B378" s="57" t="s">
        <v>9</v>
      </c>
      <c r="C378" s="43">
        <f t="shared" si="58"/>
        <v>437514</v>
      </c>
      <c r="D378" s="44">
        <f t="shared" si="58"/>
        <v>436385</v>
      </c>
      <c r="E378" s="70">
        <f t="shared" si="59"/>
        <v>99.74195111470718</v>
      </c>
      <c r="F378" s="43">
        <v>437514</v>
      </c>
      <c r="G378" s="44">
        <v>436385</v>
      </c>
      <c r="H378" s="70">
        <f t="shared" si="60"/>
        <v>99.74195111470718</v>
      </c>
      <c r="I378" s="43"/>
      <c r="J378" s="44"/>
      <c r="K378" s="39"/>
    </row>
    <row r="379" spans="1:11" s="136" customFormat="1" ht="9.75" customHeight="1">
      <c r="A379" s="127"/>
      <c r="B379" s="165" t="s">
        <v>34</v>
      </c>
      <c r="C379" s="99">
        <f t="shared" si="58"/>
        <v>280000</v>
      </c>
      <c r="D379" s="100">
        <f t="shared" si="58"/>
        <v>279997</v>
      </c>
      <c r="E379" s="101">
        <f t="shared" si="59"/>
        <v>99.99892857142856</v>
      </c>
      <c r="F379" s="99">
        <v>280000</v>
      </c>
      <c r="G379" s="100">
        <v>279997</v>
      </c>
      <c r="H379" s="101">
        <f t="shared" si="60"/>
        <v>99.99892857142856</v>
      </c>
      <c r="I379" s="99"/>
      <c r="J379" s="100"/>
      <c r="K379" s="128"/>
    </row>
    <row r="380" spans="1:11" ht="9.75" customHeight="1">
      <c r="A380" s="35"/>
      <c r="B380" s="36" t="s">
        <v>5</v>
      </c>
      <c r="C380" s="53">
        <f t="shared" si="58"/>
        <v>385000</v>
      </c>
      <c r="D380" s="54">
        <f t="shared" si="58"/>
        <v>385000</v>
      </c>
      <c r="E380" s="130">
        <f t="shared" si="59"/>
        <v>100</v>
      </c>
      <c r="F380" s="53">
        <f>SUM(F381:F381)</f>
        <v>385000</v>
      </c>
      <c r="G380" s="54">
        <f>SUM(G381:G381)</f>
        <v>385000</v>
      </c>
      <c r="H380" s="130">
        <f t="shared" si="60"/>
        <v>100</v>
      </c>
      <c r="I380" s="53"/>
      <c r="J380" s="38"/>
      <c r="K380" s="40"/>
    </row>
    <row r="381" spans="1:11" ht="12" customHeight="1">
      <c r="A381" s="35"/>
      <c r="B381" s="42" t="s">
        <v>19</v>
      </c>
      <c r="C381" s="43">
        <f>F381</f>
        <v>385000</v>
      </c>
      <c r="D381" s="44">
        <f>G381</f>
        <v>385000</v>
      </c>
      <c r="E381" s="70">
        <f t="shared" si="59"/>
        <v>100</v>
      </c>
      <c r="F381" s="43">
        <v>385000</v>
      </c>
      <c r="G381" s="44">
        <v>385000</v>
      </c>
      <c r="H381" s="70">
        <f t="shared" si="60"/>
        <v>100</v>
      </c>
      <c r="I381" s="43"/>
      <c r="J381" s="44"/>
      <c r="K381" s="39"/>
    </row>
    <row r="382" spans="1:11" s="45" customFormat="1" ht="14.25" customHeight="1">
      <c r="A382" s="74">
        <v>80120</v>
      </c>
      <c r="B382" s="159" t="s">
        <v>77</v>
      </c>
      <c r="C382" s="65">
        <f t="shared" si="58"/>
        <v>17715497</v>
      </c>
      <c r="D382" s="66">
        <f t="shared" si="58"/>
        <v>17705313</v>
      </c>
      <c r="E382" s="50">
        <f t="shared" si="55"/>
        <v>99.94251360828319</v>
      </c>
      <c r="F382" s="65">
        <f>F388+F383</f>
        <v>17715497</v>
      </c>
      <c r="G382" s="66">
        <f>G388+G383</f>
        <v>17705313</v>
      </c>
      <c r="H382" s="50">
        <f t="shared" si="56"/>
        <v>99.94251360828319</v>
      </c>
      <c r="I382" s="65"/>
      <c r="J382" s="66"/>
      <c r="K382" s="67"/>
    </row>
    <row r="383" spans="1:11" ht="12.75">
      <c r="A383" s="35"/>
      <c r="B383" s="52" t="s">
        <v>8</v>
      </c>
      <c r="C383" s="53">
        <f t="shared" si="58"/>
        <v>16004197</v>
      </c>
      <c r="D383" s="54">
        <f t="shared" si="58"/>
        <v>15994592</v>
      </c>
      <c r="E383" s="55">
        <f t="shared" si="55"/>
        <v>99.93998449281773</v>
      </c>
      <c r="F383" s="53">
        <f>SUM(F384:F386)</f>
        <v>16004197</v>
      </c>
      <c r="G383" s="54">
        <f>G384+G385+G386</f>
        <v>15994592</v>
      </c>
      <c r="H383" s="55">
        <f t="shared" si="56"/>
        <v>99.93998449281773</v>
      </c>
      <c r="I383" s="37"/>
      <c r="J383" s="38"/>
      <c r="K383" s="40"/>
    </row>
    <row r="384" spans="1:11" ht="23.25" customHeight="1">
      <c r="A384" s="35"/>
      <c r="B384" s="57" t="s">
        <v>145</v>
      </c>
      <c r="C384" s="43">
        <f t="shared" si="58"/>
        <v>11695566</v>
      </c>
      <c r="D384" s="44">
        <f t="shared" si="58"/>
        <v>11695556</v>
      </c>
      <c r="E384" s="70">
        <f t="shared" si="55"/>
        <v>99.99991449751128</v>
      </c>
      <c r="F384" s="43">
        <v>11695566</v>
      </c>
      <c r="G384" s="44">
        <v>11695556</v>
      </c>
      <c r="H384" s="70">
        <f t="shared" si="56"/>
        <v>99.99991449751128</v>
      </c>
      <c r="I384" s="43"/>
      <c r="J384" s="44"/>
      <c r="K384" s="39"/>
    </row>
    <row r="385" spans="1:11" ht="11.25" customHeight="1">
      <c r="A385" s="35"/>
      <c r="B385" s="57" t="s">
        <v>28</v>
      </c>
      <c r="C385" s="43">
        <f aca="true" t="shared" si="61" ref="C385:D387">F385+I385</f>
        <v>2320705</v>
      </c>
      <c r="D385" s="44">
        <f t="shared" si="61"/>
        <v>2320705</v>
      </c>
      <c r="E385" s="70">
        <f t="shared" si="55"/>
        <v>100</v>
      </c>
      <c r="F385" s="43">
        <v>2320705</v>
      </c>
      <c r="G385" s="44">
        <v>2320705</v>
      </c>
      <c r="H385" s="70">
        <f t="shared" si="56"/>
        <v>100</v>
      </c>
      <c r="I385" s="43"/>
      <c r="J385" s="44"/>
      <c r="K385" s="39"/>
    </row>
    <row r="386" spans="1:11" ht="11.25" customHeight="1">
      <c r="A386" s="35"/>
      <c r="B386" s="57" t="s">
        <v>9</v>
      </c>
      <c r="C386" s="43">
        <f t="shared" si="61"/>
        <v>1987926</v>
      </c>
      <c r="D386" s="44">
        <f t="shared" si="61"/>
        <v>1978331</v>
      </c>
      <c r="E386" s="70">
        <f t="shared" si="55"/>
        <v>99.51733615838819</v>
      </c>
      <c r="F386" s="43">
        <v>1987926</v>
      </c>
      <c r="G386" s="44">
        <v>1978331</v>
      </c>
      <c r="H386" s="70">
        <f t="shared" si="56"/>
        <v>99.51733615838819</v>
      </c>
      <c r="I386" s="43"/>
      <c r="J386" s="44"/>
      <c r="K386" s="39"/>
    </row>
    <row r="387" spans="1:11" s="136" customFormat="1" ht="13.5" customHeight="1">
      <c r="A387" s="131"/>
      <c r="B387" s="171" t="s">
        <v>34</v>
      </c>
      <c r="C387" s="132">
        <f t="shared" si="61"/>
        <v>40200</v>
      </c>
      <c r="D387" s="133">
        <f t="shared" si="61"/>
        <v>40104</v>
      </c>
      <c r="E387" s="134">
        <f t="shared" si="55"/>
        <v>99.76119402985074</v>
      </c>
      <c r="F387" s="132">
        <v>40200</v>
      </c>
      <c r="G387" s="133">
        <v>40104</v>
      </c>
      <c r="H387" s="134">
        <f t="shared" si="56"/>
        <v>99.76119402985074</v>
      </c>
      <c r="I387" s="132"/>
      <c r="J387" s="133"/>
      <c r="K387" s="135"/>
    </row>
    <row r="388" spans="1:11" ht="12.75" customHeight="1">
      <c r="A388" s="35"/>
      <c r="B388" s="36" t="s">
        <v>69</v>
      </c>
      <c r="C388" s="53">
        <f aca="true" t="shared" si="62" ref="C388:D396">F388+I388</f>
        <v>1711300</v>
      </c>
      <c r="D388" s="54">
        <f t="shared" si="62"/>
        <v>1710721</v>
      </c>
      <c r="E388" s="130">
        <f t="shared" si="55"/>
        <v>99.9661660725764</v>
      </c>
      <c r="F388" s="53">
        <f>SUM(F389:F390)</f>
        <v>1711300</v>
      </c>
      <c r="G388" s="54">
        <f>SUM(G389:G390)</f>
        <v>1710721</v>
      </c>
      <c r="H388" s="130">
        <f t="shared" si="56"/>
        <v>99.9661660725764</v>
      </c>
      <c r="I388" s="37"/>
      <c r="J388" s="38"/>
      <c r="K388" s="40"/>
    </row>
    <row r="389" spans="1:11" s="45" customFormat="1" ht="12" customHeight="1">
      <c r="A389" s="41"/>
      <c r="B389" s="42" t="s">
        <v>19</v>
      </c>
      <c r="C389" s="43">
        <f t="shared" si="62"/>
        <v>1697300</v>
      </c>
      <c r="D389" s="44">
        <f t="shared" si="62"/>
        <v>1696763</v>
      </c>
      <c r="E389" s="70">
        <f t="shared" si="55"/>
        <v>99.96836151534791</v>
      </c>
      <c r="F389" s="43">
        <v>1697300</v>
      </c>
      <c r="G389" s="44">
        <v>1696763</v>
      </c>
      <c r="H389" s="70">
        <f t="shared" si="56"/>
        <v>99.96836151534791</v>
      </c>
      <c r="I389" s="43"/>
      <c r="J389" s="44"/>
      <c r="K389" s="39"/>
    </row>
    <row r="390" spans="1:11" ht="12" customHeight="1">
      <c r="A390" s="120"/>
      <c r="B390" s="121" t="s">
        <v>6</v>
      </c>
      <c r="C390" s="43">
        <f>F390</f>
        <v>14000</v>
      </c>
      <c r="D390" s="44">
        <f>G390</f>
        <v>13958</v>
      </c>
      <c r="E390" s="58">
        <f>D390/C390*100</f>
        <v>99.7</v>
      </c>
      <c r="F390" s="43">
        <v>14000</v>
      </c>
      <c r="G390" s="44">
        <v>13958</v>
      </c>
      <c r="H390" s="58">
        <f>G390/F390*100</f>
        <v>99.7</v>
      </c>
      <c r="I390" s="122"/>
      <c r="J390" s="123"/>
      <c r="K390" s="124"/>
    </row>
    <row r="391" spans="1:11" s="45" customFormat="1" ht="14.25" customHeight="1">
      <c r="A391" s="74">
        <v>80123</v>
      </c>
      <c r="B391" s="159" t="s">
        <v>78</v>
      </c>
      <c r="C391" s="65">
        <f t="shared" si="62"/>
        <v>2137862</v>
      </c>
      <c r="D391" s="66">
        <f t="shared" si="62"/>
        <v>2136279</v>
      </c>
      <c r="E391" s="50">
        <f t="shared" si="55"/>
        <v>99.92595406064564</v>
      </c>
      <c r="F391" s="65">
        <f>SUM(F392)</f>
        <v>2137862</v>
      </c>
      <c r="G391" s="66">
        <f>G392</f>
        <v>2136279</v>
      </c>
      <c r="H391" s="50">
        <f t="shared" si="56"/>
        <v>99.92595406064564</v>
      </c>
      <c r="I391" s="65"/>
      <c r="J391" s="66"/>
      <c r="K391" s="67"/>
    </row>
    <row r="392" spans="1:11" ht="11.25" customHeight="1">
      <c r="A392" s="35"/>
      <c r="B392" s="52" t="s">
        <v>8</v>
      </c>
      <c r="C392" s="53">
        <f t="shared" si="62"/>
        <v>2137862</v>
      </c>
      <c r="D392" s="54">
        <f t="shared" si="62"/>
        <v>2136279</v>
      </c>
      <c r="E392" s="55">
        <f t="shared" si="55"/>
        <v>99.92595406064564</v>
      </c>
      <c r="F392" s="53">
        <f>SUM(F393:F394)</f>
        <v>2137862</v>
      </c>
      <c r="G392" s="54">
        <f>SUM(G393:G394)</f>
        <v>2136279</v>
      </c>
      <c r="H392" s="55">
        <f t="shared" si="56"/>
        <v>99.92595406064564</v>
      </c>
      <c r="I392" s="37"/>
      <c r="J392" s="38"/>
      <c r="K392" s="40"/>
    </row>
    <row r="393" spans="1:11" ht="24">
      <c r="A393" s="35"/>
      <c r="B393" s="57" t="s">
        <v>145</v>
      </c>
      <c r="C393" s="43">
        <f t="shared" si="62"/>
        <v>1865535</v>
      </c>
      <c r="D393" s="44">
        <f t="shared" si="62"/>
        <v>1864058</v>
      </c>
      <c r="E393" s="70">
        <f t="shared" si="55"/>
        <v>99.92082700136959</v>
      </c>
      <c r="F393" s="43">
        <v>1865535</v>
      </c>
      <c r="G393" s="44">
        <v>1864058</v>
      </c>
      <c r="H393" s="70">
        <f t="shared" si="56"/>
        <v>99.92082700136959</v>
      </c>
      <c r="I393" s="43"/>
      <c r="J393" s="44"/>
      <c r="K393" s="39"/>
    </row>
    <row r="394" spans="1:11" ht="12">
      <c r="A394" s="35"/>
      <c r="B394" s="57" t="s">
        <v>9</v>
      </c>
      <c r="C394" s="43">
        <f t="shared" si="62"/>
        <v>272327</v>
      </c>
      <c r="D394" s="44">
        <f t="shared" si="62"/>
        <v>272221</v>
      </c>
      <c r="E394" s="70">
        <f t="shared" si="55"/>
        <v>99.9610762061786</v>
      </c>
      <c r="F394" s="43">
        <v>272327</v>
      </c>
      <c r="G394" s="44">
        <v>272221</v>
      </c>
      <c r="H394" s="70">
        <f t="shared" si="56"/>
        <v>99.9610762061786</v>
      </c>
      <c r="I394" s="43"/>
      <c r="J394" s="44"/>
      <c r="K394" s="39"/>
    </row>
    <row r="395" spans="1:11" s="136" customFormat="1" ht="9.75" customHeight="1">
      <c r="A395" s="127"/>
      <c r="B395" s="165" t="s">
        <v>34</v>
      </c>
      <c r="C395" s="99">
        <f t="shared" si="62"/>
        <v>4500</v>
      </c>
      <c r="D395" s="100">
        <f t="shared" si="62"/>
        <v>4473</v>
      </c>
      <c r="E395" s="134">
        <f t="shared" si="55"/>
        <v>99.4</v>
      </c>
      <c r="F395" s="99">
        <v>4500</v>
      </c>
      <c r="G395" s="100">
        <v>4473</v>
      </c>
      <c r="H395" s="134">
        <f t="shared" si="56"/>
        <v>99.4</v>
      </c>
      <c r="I395" s="99"/>
      <c r="J395" s="100"/>
      <c r="K395" s="128"/>
    </row>
    <row r="396" spans="1:11" s="45" customFormat="1" ht="14.25" customHeight="1">
      <c r="A396" s="74">
        <v>80130</v>
      </c>
      <c r="B396" s="159" t="s">
        <v>146</v>
      </c>
      <c r="C396" s="65">
        <f t="shared" si="62"/>
        <v>22194600</v>
      </c>
      <c r="D396" s="66">
        <f t="shared" si="62"/>
        <v>22154144</v>
      </c>
      <c r="E396" s="50">
        <f t="shared" si="55"/>
        <v>99.81772142773467</v>
      </c>
      <c r="F396" s="65">
        <f>F397+F402</f>
        <v>22194600</v>
      </c>
      <c r="G396" s="66">
        <f>G397+G402</f>
        <v>22154144</v>
      </c>
      <c r="H396" s="50">
        <f t="shared" si="56"/>
        <v>99.81772142773467</v>
      </c>
      <c r="I396" s="65"/>
      <c r="J396" s="66"/>
      <c r="K396" s="67"/>
    </row>
    <row r="397" spans="1:11" ht="10.5" customHeight="1">
      <c r="A397" s="35"/>
      <c r="B397" s="52" t="s">
        <v>8</v>
      </c>
      <c r="C397" s="53">
        <f>SUM(C398:C400)</f>
        <v>22001194</v>
      </c>
      <c r="D397" s="54">
        <f>SUM(D398:D400)</f>
        <v>21960748</v>
      </c>
      <c r="E397" s="55">
        <f t="shared" si="55"/>
        <v>99.81616452270727</v>
      </c>
      <c r="F397" s="53">
        <f>SUM(F398:F400)</f>
        <v>22001194</v>
      </c>
      <c r="G397" s="54">
        <f>SUM(G398:G400)</f>
        <v>21960748</v>
      </c>
      <c r="H397" s="55">
        <f t="shared" si="56"/>
        <v>99.81616452270727</v>
      </c>
      <c r="I397" s="37"/>
      <c r="J397" s="38"/>
      <c r="K397" s="40"/>
    </row>
    <row r="398" spans="1:11" ht="24">
      <c r="A398" s="35"/>
      <c r="B398" s="57" t="s">
        <v>145</v>
      </c>
      <c r="C398" s="43">
        <f>F398+I398</f>
        <v>13782443</v>
      </c>
      <c r="D398" s="44">
        <f>G398+J398</f>
        <v>13782422</v>
      </c>
      <c r="E398" s="70">
        <f t="shared" si="55"/>
        <v>99.99984763223763</v>
      </c>
      <c r="F398" s="43">
        <v>13782443</v>
      </c>
      <c r="G398" s="44">
        <v>13782422</v>
      </c>
      <c r="H398" s="70">
        <f t="shared" si="56"/>
        <v>99.99984763223763</v>
      </c>
      <c r="I398" s="43"/>
      <c r="J398" s="44"/>
      <c r="K398" s="39"/>
    </row>
    <row r="399" spans="1:11" ht="10.5" customHeight="1">
      <c r="A399" s="35"/>
      <c r="B399" s="57" t="s">
        <v>28</v>
      </c>
      <c r="C399" s="43">
        <f aca="true" t="shared" si="63" ref="C399:D401">F399+I399</f>
        <v>5341544</v>
      </c>
      <c r="D399" s="44">
        <f t="shared" si="63"/>
        <v>5339225</v>
      </c>
      <c r="E399" s="70">
        <f t="shared" si="55"/>
        <v>99.9565855864896</v>
      </c>
      <c r="F399" s="43">
        <v>5341544</v>
      </c>
      <c r="G399" s="44">
        <v>5339225</v>
      </c>
      <c r="H399" s="70">
        <f t="shared" si="56"/>
        <v>99.9565855864896</v>
      </c>
      <c r="I399" s="43"/>
      <c r="J399" s="44"/>
      <c r="K399" s="39"/>
    </row>
    <row r="400" spans="1:11" ht="9.75" customHeight="1">
      <c r="A400" s="35"/>
      <c r="B400" s="57" t="s">
        <v>9</v>
      </c>
      <c r="C400" s="43">
        <f t="shared" si="63"/>
        <v>2877207</v>
      </c>
      <c r="D400" s="44">
        <f t="shared" si="63"/>
        <v>2839101</v>
      </c>
      <c r="E400" s="70">
        <f t="shared" si="55"/>
        <v>98.67559059879946</v>
      </c>
      <c r="F400" s="43">
        <v>2877207</v>
      </c>
      <c r="G400" s="44">
        <v>2839101</v>
      </c>
      <c r="H400" s="70">
        <f t="shared" si="56"/>
        <v>98.67559059879946</v>
      </c>
      <c r="I400" s="43"/>
      <c r="J400" s="44"/>
      <c r="K400" s="39"/>
    </row>
    <row r="401" spans="1:11" s="136" customFormat="1" ht="10.5" customHeight="1">
      <c r="A401" s="127"/>
      <c r="B401" s="165" t="s">
        <v>34</v>
      </c>
      <c r="C401" s="99">
        <f t="shared" si="63"/>
        <v>49700</v>
      </c>
      <c r="D401" s="100">
        <f t="shared" si="63"/>
        <v>49397</v>
      </c>
      <c r="E401" s="101">
        <f t="shared" si="55"/>
        <v>99.39034205231388</v>
      </c>
      <c r="F401" s="99">
        <v>49700</v>
      </c>
      <c r="G401" s="100">
        <v>49397</v>
      </c>
      <c r="H401" s="101">
        <f t="shared" si="56"/>
        <v>99.39034205231388</v>
      </c>
      <c r="I401" s="99"/>
      <c r="J401" s="100"/>
      <c r="K401" s="128"/>
    </row>
    <row r="402" spans="1:11" ht="11.25" customHeight="1">
      <c r="A402" s="35"/>
      <c r="B402" s="36" t="s">
        <v>5</v>
      </c>
      <c r="C402" s="53">
        <f aca="true" t="shared" si="64" ref="C402:D408">F402+I402</f>
        <v>193406</v>
      </c>
      <c r="D402" s="54">
        <f t="shared" si="64"/>
        <v>193396</v>
      </c>
      <c r="E402" s="130">
        <f t="shared" si="55"/>
        <v>99.9948295295906</v>
      </c>
      <c r="F402" s="53">
        <f>SUM(F403:F404)</f>
        <v>193406</v>
      </c>
      <c r="G402" s="54">
        <f>SUM(G403:G404)</f>
        <v>193396</v>
      </c>
      <c r="H402" s="130">
        <f t="shared" si="56"/>
        <v>99.9948295295906</v>
      </c>
      <c r="I402" s="37"/>
      <c r="J402" s="38"/>
      <c r="K402" s="40"/>
    </row>
    <row r="403" spans="1:11" s="45" customFormat="1" ht="12" customHeight="1">
      <c r="A403" s="41"/>
      <c r="B403" s="42" t="s">
        <v>19</v>
      </c>
      <c r="C403" s="43">
        <f t="shared" si="64"/>
        <v>169165</v>
      </c>
      <c r="D403" s="44">
        <f t="shared" si="64"/>
        <v>169155</v>
      </c>
      <c r="E403" s="70">
        <f>D403/C403*100</f>
        <v>99.99408861171047</v>
      </c>
      <c r="F403" s="43">
        <v>169165</v>
      </c>
      <c r="G403" s="44">
        <v>169155</v>
      </c>
      <c r="H403" s="70">
        <f>G403/F403*100</f>
        <v>99.99408861171047</v>
      </c>
      <c r="I403" s="43"/>
      <c r="J403" s="44"/>
      <c r="K403" s="39"/>
    </row>
    <row r="404" spans="1:11" ht="12" customHeight="1">
      <c r="A404" s="120"/>
      <c r="B404" s="121" t="s">
        <v>6</v>
      </c>
      <c r="C404" s="122">
        <f t="shared" si="64"/>
        <v>24241</v>
      </c>
      <c r="D404" s="123">
        <f t="shared" si="64"/>
        <v>24241</v>
      </c>
      <c r="E404" s="58">
        <f t="shared" si="55"/>
        <v>100</v>
      </c>
      <c r="F404" s="122">
        <v>24241</v>
      </c>
      <c r="G404" s="123">
        <v>24241</v>
      </c>
      <c r="H404" s="58">
        <f t="shared" si="56"/>
        <v>100</v>
      </c>
      <c r="I404" s="122"/>
      <c r="J404" s="123"/>
      <c r="K404" s="124"/>
    </row>
    <row r="405" spans="1:11" s="45" customFormat="1" ht="34.5" customHeight="1" hidden="1">
      <c r="A405" s="74">
        <v>80132</v>
      </c>
      <c r="B405" s="159" t="s">
        <v>79</v>
      </c>
      <c r="C405" s="65">
        <f t="shared" si="64"/>
        <v>0</v>
      </c>
      <c r="D405" s="66">
        <f t="shared" si="64"/>
        <v>0</v>
      </c>
      <c r="E405" s="50" t="e">
        <f t="shared" si="55"/>
        <v>#DIV/0!</v>
      </c>
      <c r="F405" s="65">
        <f>F406</f>
        <v>0</v>
      </c>
      <c r="G405" s="66">
        <f>G406</f>
        <v>0</v>
      </c>
      <c r="H405" s="50" t="e">
        <f t="shared" si="56"/>
        <v>#DIV/0!</v>
      </c>
      <c r="I405" s="65"/>
      <c r="J405" s="66"/>
      <c r="K405" s="67"/>
    </row>
    <row r="406" spans="1:11" ht="12" customHeight="1" hidden="1">
      <c r="A406" s="35"/>
      <c r="B406" s="52" t="s">
        <v>8</v>
      </c>
      <c r="C406" s="53">
        <f t="shared" si="64"/>
        <v>0</v>
      </c>
      <c r="D406" s="54">
        <f t="shared" si="64"/>
        <v>0</v>
      </c>
      <c r="E406" s="55" t="e">
        <f t="shared" si="55"/>
        <v>#DIV/0!</v>
      </c>
      <c r="F406" s="53">
        <f>SUM(F407:F408)</f>
        <v>0</v>
      </c>
      <c r="G406" s="54">
        <f>SUM(G407:G408)</f>
        <v>0</v>
      </c>
      <c r="H406" s="55" t="e">
        <f t="shared" si="56"/>
        <v>#DIV/0!</v>
      </c>
      <c r="I406" s="37"/>
      <c r="J406" s="38"/>
      <c r="K406" s="40"/>
    </row>
    <row r="407" spans="1:11" ht="25.5" customHeight="1" hidden="1">
      <c r="A407" s="35"/>
      <c r="B407" s="57" t="s">
        <v>145</v>
      </c>
      <c r="C407" s="43">
        <f t="shared" si="64"/>
        <v>0</v>
      </c>
      <c r="D407" s="44">
        <f t="shared" si="64"/>
        <v>0</v>
      </c>
      <c r="E407" s="70" t="e">
        <f t="shared" si="55"/>
        <v>#DIV/0!</v>
      </c>
      <c r="F407" s="43"/>
      <c r="G407" s="44"/>
      <c r="H407" s="70" t="e">
        <f t="shared" si="56"/>
        <v>#DIV/0!</v>
      </c>
      <c r="I407" s="43"/>
      <c r="J407" s="44"/>
      <c r="K407" s="39"/>
    </row>
    <row r="408" spans="1:11" ht="10.5" customHeight="1" hidden="1">
      <c r="A408" s="120"/>
      <c r="B408" s="158" t="s">
        <v>9</v>
      </c>
      <c r="C408" s="43">
        <f t="shared" si="64"/>
        <v>0</v>
      </c>
      <c r="D408" s="44">
        <f t="shared" si="64"/>
        <v>0</v>
      </c>
      <c r="E408" s="58" t="e">
        <f t="shared" si="55"/>
        <v>#DIV/0!</v>
      </c>
      <c r="F408" s="122"/>
      <c r="G408" s="123"/>
      <c r="H408" s="58" t="e">
        <f t="shared" si="56"/>
        <v>#DIV/0!</v>
      </c>
      <c r="I408" s="122"/>
      <c r="J408" s="123"/>
      <c r="K408" s="124"/>
    </row>
    <row r="409" spans="1:11" s="45" customFormat="1" ht="24" hidden="1">
      <c r="A409" s="74">
        <v>80133</v>
      </c>
      <c r="B409" s="159" t="s">
        <v>80</v>
      </c>
      <c r="C409" s="65" t="e">
        <f>SUM(C410)</f>
        <v>#DIV/0!</v>
      </c>
      <c r="D409" s="66" t="e">
        <f>SUM(D410)</f>
        <v>#DIV/0!</v>
      </c>
      <c r="E409" s="63" t="e">
        <f t="shared" si="55"/>
        <v>#DIV/0!</v>
      </c>
      <c r="F409" s="65">
        <f>SUM(F410)</f>
        <v>0</v>
      </c>
      <c r="G409" s="66"/>
      <c r="H409" s="63" t="e">
        <f t="shared" si="56"/>
        <v>#DIV/0!</v>
      </c>
      <c r="I409" s="65"/>
      <c r="J409" s="66"/>
      <c r="K409" s="67"/>
    </row>
    <row r="410" spans="1:11" ht="12" hidden="1">
      <c r="A410" s="142"/>
      <c r="B410" s="143" t="s">
        <v>8</v>
      </c>
      <c r="C410" s="183" t="e">
        <f>SUM(C411)</f>
        <v>#DIV/0!</v>
      </c>
      <c r="D410" s="182" t="e">
        <f>SUM(D411)</f>
        <v>#DIV/0!</v>
      </c>
      <c r="E410" s="63" t="e">
        <f t="shared" si="55"/>
        <v>#DIV/0!</v>
      </c>
      <c r="F410" s="183">
        <f>SUM(F411)</f>
        <v>0</v>
      </c>
      <c r="G410" s="182"/>
      <c r="H410" s="63" t="e">
        <f t="shared" si="56"/>
        <v>#DIV/0!</v>
      </c>
      <c r="I410" s="183"/>
      <c r="J410" s="182"/>
      <c r="K410" s="184"/>
    </row>
    <row r="411" spans="1:11" ht="12" hidden="1">
      <c r="A411" s="120"/>
      <c r="B411" s="158" t="s">
        <v>28</v>
      </c>
      <c r="C411" s="122" t="e">
        <f>SUM(F411:I411)</f>
        <v>#DIV/0!</v>
      </c>
      <c r="D411" s="123" t="e">
        <f>SUM(G411:J411)</f>
        <v>#DIV/0!</v>
      </c>
      <c r="E411" s="63" t="e">
        <f t="shared" si="55"/>
        <v>#DIV/0!</v>
      </c>
      <c r="F411" s="122"/>
      <c r="G411" s="123"/>
      <c r="H411" s="63" t="e">
        <f t="shared" si="56"/>
        <v>#DIV/0!</v>
      </c>
      <c r="I411" s="122"/>
      <c r="J411" s="123"/>
      <c r="K411" s="124"/>
    </row>
    <row r="412" spans="1:13" s="45" customFormat="1" ht="22.5" customHeight="1">
      <c r="A412" s="74">
        <v>80134</v>
      </c>
      <c r="B412" s="159" t="s">
        <v>81</v>
      </c>
      <c r="C412" s="65">
        <f aca="true" t="shared" si="65" ref="C412:D421">F412+I412</f>
        <v>1620532</v>
      </c>
      <c r="D412" s="66">
        <f t="shared" si="65"/>
        <v>1619288</v>
      </c>
      <c r="E412" s="50">
        <f t="shared" si="55"/>
        <v>99.92323508576196</v>
      </c>
      <c r="F412" s="65">
        <f>F413+F417</f>
        <v>1620532</v>
      </c>
      <c r="G412" s="66">
        <f>G413+G417</f>
        <v>1619288</v>
      </c>
      <c r="H412" s="50">
        <f t="shared" si="56"/>
        <v>99.92323508576196</v>
      </c>
      <c r="I412" s="65"/>
      <c r="J412" s="66"/>
      <c r="K412" s="67"/>
      <c r="L412" s="222"/>
      <c r="M412" s="223"/>
    </row>
    <row r="413" spans="1:11" ht="11.25" customHeight="1">
      <c r="A413" s="142"/>
      <c r="B413" s="143" t="s">
        <v>8</v>
      </c>
      <c r="C413" s="144">
        <f t="shared" si="65"/>
        <v>1609532</v>
      </c>
      <c r="D413" s="145">
        <f t="shared" si="65"/>
        <v>1608288</v>
      </c>
      <c r="E413" s="55">
        <f t="shared" si="55"/>
        <v>99.92271045247935</v>
      </c>
      <c r="F413" s="144">
        <f>SUM(F414:F415)</f>
        <v>1609532</v>
      </c>
      <c r="G413" s="145">
        <f>SUM(G414:G415)</f>
        <v>1608288</v>
      </c>
      <c r="H413" s="55">
        <f t="shared" si="56"/>
        <v>99.92271045247935</v>
      </c>
      <c r="I413" s="183"/>
      <c r="J413" s="182"/>
      <c r="K413" s="184"/>
    </row>
    <row r="414" spans="1:11" ht="22.5" customHeight="1">
      <c r="A414" s="35"/>
      <c r="B414" s="57" t="s">
        <v>145</v>
      </c>
      <c r="C414" s="43">
        <f t="shared" si="65"/>
        <v>1434810</v>
      </c>
      <c r="D414" s="44">
        <f t="shared" si="65"/>
        <v>1434810</v>
      </c>
      <c r="E414" s="70">
        <f t="shared" si="55"/>
        <v>100</v>
      </c>
      <c r="F414" s="43">
        <v>1434810</v>
      </c>
      <c r="G414" s="44">
        <v>1434810</v>
      </c>
      <c r="H414" s="70">
        <f t="shared" si="56"/>
        <v>100</v>
      </c>
      <c r="I414" s="43"/>
      <c r="J414" s="44"/>
      <c r="K414" s="39"/>
    </row>
    <row r="415" spans="1:11" ht="9.75" customHeight="1">
      <c r="A415" s="35"/>
      <c r="B415" s="57" t="s">
        <v>9</v>
      </c>
      <c r="C415" s="43">
        <f t="shared" si="65"/>
        <v>174722</v>
      </c>
      <c r="D415" s="44">
        <f t="shared" si="65"/>
        <v>173478</v>
      </c>
      <c r="E415" s="70">
        <f t="shared" si="55"/>
        <v>99.2880118130516</v>
      </c>
      <c r="F415" s="43">
        <v>174722</v>
      </c>
      <c r="G415" s="44">
        <v>173478</v>
      </c>
      <c r="H415" s="70">
        <f t="shared" si="56"/>
        <v>99.2880118130516</v>
      </c>
      <c r="I415" s="43"/>
      <c r="J415" s="44"/>
      <c r="K415" s="39"/>
    </row>
    <row r="416" spans="1:11" s="136" customFormat="1" ht="9" customHeight="1">
      <c r="A416" s="131"/>
      <c r="B416" s="171" t="s">
        <v>34</v>
      </c>
      <c r="C416" s="132">
        <f t="shared" si="65"/>
        <v>1400</v>
      </c>
      <c r="D416" s="133">
        <f t="shared" si="65"/>
        <v>1400</v>
      </c>
      <c r="E416" s="134">
        <f t="shared" si="55"/>
        <v>100</v>
      </c>
      <c r="F416" s="132">
        <v>1400</v>
      </c>
      <c r="G416" s="133">
        <v>1400</v>
      </c>
      <c r="H416" s="134">
        <f t="shared" si="56"/>
        <v>100</v>
      </c>
      <c r="I416" s="132"/>
      <c r="J416" s="133"/>
      <c r="K416" s="135"/>
    </row>
    <row r="417" spans="1:11" ht="11.25" customHeight="1">
      <c r="A417" s="35"/>
      <c r="B417" s="36" t="s">
        <v>5</v>
      </c>
      <c r="C417" s="53">
        <f t="shared" si="65"/>
        <v>11000</v>
      </c>
      <c r="D417" s="54">
        <f t="shared" si="65"/>
        <v>11000</v>
      </c>
      <c r="E417" s="130">
        <f>D417/C417*100</f>
        <v>100</v>
      </c>
      <c r="F417" s="53">
        <f>F418</f>
        <v>11000</v>
      </c>
      <c r="G417" s="54">
        <f>SUM(G418)</f>
        <v>11000</v>
      </c>
      <c r="H417" s="130">
        <f>G417/F417*100</f>
        <v>100</v>
      </c>
      <c r="I417" s="37"/>
      <c r="J417" s="38"/>
      <c r="K417" s="40"/>
    </row>
    <row r="418" spans="1:11" ht="12" customHeight="1">
      <c r="A418" s="120"/>
      <c r="B418" s="121" t="s">
        <v>6</v>
      </c>
      <c r="C418" s="122">
        <f t="shared" si="65"/>
        <v>11000</v>
      </c>
      <c r="D418" s="123">
        <f t="shared" si="65"/>
        <v>11000</v>
      </c>
      <c r="E418" s="58">
        <f>D418/C418*100</f>
        <v>100</v>
      </c>
      <c r="F418" s="122">
        <v>11000</v>
      </c>
      <c r="G418" s="123">
        <v>11000</v>
      </c>
      <c r="H418" s="58">
        <f>G418/F418*100</f>
        <v>100</v>
      </c>
      <c r="I418" s="122"/>
      <c r="J418" s="123"/>
      <c r="K418" s="124"/>
    </row>
    <row r="419" spans="1:11" s="45" customFormat="1" ht="60.75" customHeight="1">
      <c r="A419" s="74">
        <v>80140</v>
      </c>
      <c r="B419" s="159" t="s">
        <v>147</v>
      </c>
      <c r="C419" s="65">
        <f t="shared" si="65"/>
        <v>2442072</v>
      </c>
      <c r="D419" s="66">
        <f t="shared" si="65"/>
        <v>2441630</v>
      </c>
      <c r="E419" s="50">
        <f aca="true" t="shared" si="66" ref="E419:E487">D419/C419*100</f>
        <v>99.98190061554286</v>
      </c>
      <c r="F419" s="65">
        <f>F420+F424</f>
        <v>2442072</v>
      </c>
      <c r="G419" s="66">
        <f>G420+G424</f>
        <v>2441630</v>
      </c>
      <c r="H419" s="50">
        <f aca="true" t="shared" si="67" ref="H419:H489">G419/F419*100</f>
        <v>99.98190061554286</v>
      </c>
      <c r="I419" s="65"/>
      <c r="J419" s="66"/>
      <c r="K419" s="67"/>
    </row>
    <row r="420" spans="1:11" ht="12" customHeight="1">
      <c r="A420" s="35"/>
      <c r="B420" s="52" t="s">
        <v>8</v>
      </c>
      <c r="C420" s="53">
        <f t="shared" si="65"/>
        <v>2410072</v>
      </c>
      <c r="D420" s="54">
        <f t="shared" si="65"/>
        <v>2409630</v>
      </c>
      <c r="E420" s="55">
        <f t="shared" si="66"/>
        <v>99.98166029894543</v>
      </c>
      <c r="F420" s="53">
        <f>SUM(F421:F422)</f>
        <v>2410072</v>
      </c>
      <c r="G420" s="54">
        <f>SUM(G421:G422)</f>
        <v>2409630</v>
      </c>
      <c r="H420" s="55">
        <f t="shared" si="67"/>
        <v>99.98166029894543</v>
      </c>
      <c r="I420" s="37"/>
      <c r="J420" s="38"/>
      <c r="K420" s="40"/>
    </row>
    <row r="421" spans="1:11" ht="24">
      <c r="A421" s="35"/>
      <c r="B421" s="57" t="s">
        <v>145</v>
      </c>
      <c r="C421" s="43">
        <f t="shared" si="65"/>
        <v>1998650</v>
      </c>
      <c r="D421" s="44">
        <f t="shared" si="65"/>
        <v>1998646</v>
      </c>
      <c r="E421" s="70">
        <f t="shared" si="66"/>
        <v>99.99979986490881</v>
      </c>
      <c r="F421" s="43">
        <v>1998650</v>
      </c>
      <c r="G421" s="44">
        <v>1998646</v>
      </c>
      <c r="H421" s="70">
        <f t="shared" si="67"/>
        <v>99.99979986490881</v>
      </c>
      <c r="I421" s="43"/>
      <c r="J421" s="44"/>
      <c r="K421" s="39"/>
    </row>
    <row r="422" spans="1:11" ht="12">
      <c r="A422" s="35"/>
      <c r="B422" s="57" t="s">
        <v>9</v>
      </c>
      <c r="C422" s="43">
        <f aca="true" t="shared" si="68" ref="C422:D425">F422+I422</f>
        <v>411422</v>
      </c>
      <c r="D422" s="44">
        <f t="shared" si="68"/>
        <v>410984</v>
      </c>
      <c r="E422" s="70">
        <f t="shared" si="66"/>
        <v>99.89353996626335</v>
      </c>
      <c r="F422" s="43">
        <f>421422-10000</f>
        <v>411422</v>
      </c>
      <c r="G422" s="44">
        <v>410984</v>
      </c>
      <c r="H422" s="70">
        <f t="shared" si="67"/>
        <v>99.89353996626335</v>
      </c>
      <c r="I422" s="43"/>
      <c r="J422" s="44"/>
      <c r="K422" s="39"/>
    </row>
    <row r="423" spans="1:11" s="136" customFormat="1" ht="10.5" customHeight="1">
      <c r="A423" s="127"/>
      <c r="B423" s="165" t="s">
        <v>34</v>
      </c>
      <c r="C423" s="99">
        <f t="shared" si="68"/>
        <v>12000</v>
      </c>
      <c r="D423" s="100">
        <f t="shared" si="68"/>
        <v>12000</v>
      </c>
      <c r="E423" s="101">
        <f t="shared" si="66"/>
        <v>100</v>
      </c>
      <c r="F423" s="99">
        <v>12000</v>
      </c>
      <c r="G423" s="100">
        <v>12000</v>
      </c>
      <c r="H423" s="101">
        <f t="shared" si="67"/>
        <v>100</v>
      </c>
      <c r="I423" s="99"/>
      <c r="J423" s="100"/>
      <c r="K423" s="128"/>
    </row>
    <row r="424" spans="1:11" ht="12.75">
      <c r="A424" s="35"/>
      <c r="B424" s="36" t="s">
        <v>69</v>
      </c>
      <c r="C424" s="53">
        <f t="shared" si="68"/>
        <v>32000</v>
      </c>
      <c r="D424" s="54">
        <f t="shared" si="68"/>
        <v>32000</v>
      </c>
      <c r="E424" s="130">
        <f t="shared" si="66"/>
        <v>100</v>
      </c>
      <c r="F424" s="53">
        <f>SUM(F425:F426)</f>
        <v>32000</v>
      </c>
      <c r="G424" s="54">
        <f>SUM(G425:G426)</f>
        <v>32000</v>
      </c>
      <c r="H424" s="130">
        <f t="shared" si="67"/>
        <v>100</v>
      </c>
      <c r="I424" s="37"/>
      <c r="J424" s="38"/>
      <c r="K424" s="40"/>
    </row>
    <row r="425" spans="1:11" ht="12">
      <c r="A425" s="35"/>
      <c r="B425" s="42" t="s">
        <v>19</v>
      </c>
      <c r="C425" s="43">
        <f t="shared" si="68"/>
        <v>32000</v>
      </c>
      <c r="D425" s="44">
        <f t="shared" si="68"/>
        <v>32000</v>
      </c>
      <c r="E425" s="70"/>
      <c r="F425" s="43">
        <v>32000</v>
      </c>
      <c r="G425" s="44">
        <v>32000</v>
      </c>
      <c r="H425" s="70"/>
      <c r="I425" s="43"/>
      <c r="J425" s="44"/>
      <c r="K425" s="39"/>
    </row>
    <row r="426" spans="1:11" ht="12" customHeight="1" hidden="1">
      <c r="A426" s="120"/>
      <c r="B426" s="121" t="s">
        <v>6</v>
      </c>
      <c r="C426" s="122">
        <f>F426</f>
        <v>0</v>
      </c>
      <c r="D426" s="123">
        <f>G426</f>
        <v>0</v>
      </c>
      <c r="E426" s="58" t="e">
        <f>D426/C426*100</f>
        <v>#DIV/0!</v>
      </c>
      <c r="F426" s="122"/>
      <c r="G426" s="123"/>
      <c r="H426" s="58" t="e">
        <f>G426/F426*100</f>
        <v>#DIV/0!</v>
      </c>
      <c r="I426" s="122"/>
      <c r="J426" s="123"/>
      <c r="K426" s="124"/>
    </row>
    <row r="427" spans="1:11" ht="24.75" customHeight="1">
      <c r="A427" s="74">
        <v>80146</v>
      </c>
      <c r="B427" s="159" t="s">
        <v>82</v>
      </c>
      <c r="C427" s="65">
        <f>F427+I427</f>
        <v>594239</v>
      </c>
      <c r="D427" s="66">
        <f>G427+J427</f>
        <v>557020</v>
      </c>
      <c r="E427" s="50">
        <f t="shared" si="66"/>
        <v>93.73669516810577</v>
      </c>
      <c r="F427" s="65">
        <f>F428</f>
        <v>594239</v>
      </c>
      <c r="G427" s="66">
        <f>G428</f>
        <v>557020</v>
      </c>
      <c r="H427" s="50">
        <f t="shared" si="67"/>
        <v>93.73669516810577</v>
      </c>
      <c r="I427" s="65"/>
      <c r="J427" s="66"/>
      <c r="K427" s="67"/>
    </row>
    <row r="428" spans="1:11" ht="12.75">
      <c r="A428" s="142"/>
      <c r="B428" s="143" t="s">
        <v>8</v>
      </c>
      <c r="C428" s="144">
        <f>C429+C430+C431</f>
        <v>594239</v>
      </c>
      <c r="D428" s="145">
        <f>D429+D430+D431</f>
        <v>557020</v>
      </c>
      <c r="E428" s="55">
        <f t="shared" si="66"/>
        <v>93.73669516810577</v>
      </c>
      <c r="F428" s="144">
        <f>SUM(F429:F431)</f>
        <v>594239</v>
      </c>
      <c r="G428" s="145">
        <f>SUM(G429:G431)</f>
        <v>557020</v>
      </c>
      <c r="H428" s="55">
        <f t="shared" si="67"/>
        <v>93.73669516810577</v>
      </c>
      <c r="I428" s="183"/>
      <c r="J428" s="182"/>
      <c r="K428" s="184"/>
    </row>
    <row r="429" spans="1:11" ht="24">
      <c r="A429" s="35"/>
      <c r="B429" s="57" t="s">
        <v>145</v>
      </c>
      <c r="C429" s="43">
        <f aca="true" t="shared" si="69" ref="C429:D434">F429+I429</f>
        <v>178151</v>
      </c>
      <c r="D429" s="44">
        <f t="shared" si="69"/>
        <v>178117</v>
      </c>
      <c r="E429" s="70">
        <f t="shared" si="66"/>
        <v>99.9809150664324</v>
      </c>
      <c r="F429" s="43">
        <v>178151</v>
      </c>
      <c r="G429" s="44">
        <v>178117</v>
      </c>
      <c r="H429" s="70">
        <f t="shared" si="67"/>
        <v>99.9809150664324</v>
      </c>
      <c r="I429" s="43"/>
      <c r="J429" s="44"/>
      <c r="K429" s="39"/>
    </row>
    <row r="430" spans="1:11" ht="11.25" customHeight="1" hidden="1">
      <c r="A430" s="35"/>
      <c r="B430" s="196" t="s">
        <v>83</v>
      </c>
      <c r="C430" s="43">
        <f t="shared" si="69"/>
        <v>0</v>
      </c>
      <c r="D430" s="44">
        <f t="shared" si="69"/>
        <v>0</v>
      </c>
      <c r="E430" s="70" t="e">
        <f t="shared" si="66"/>
        <v>#DIV/0!</v>
      </c>
      <c r="F430" s="43"/>
      <c r="G430" s="44"/>
      <c r="H430" s="70" t="e">
        <f t="shared" si="67"/>
        <v>#DIV/0!</v>
      </c>
      <c r="I430" s="53"/>
      <c r="J430" s="44"/>
      <c r="K430" s="39"/>
    </row>
    <row r="431" spans="1:11" ht="12">
      <c r="A431" s="120"/>
      <c r="B431" s="158" t="s">
        <v>9</v>
      </c>
      <c r="C431" s="43">
        <f t="shared" si="69"/>
        <v>416088</v>
      </c>
      <c r="D431" s="44">
        <f t="shared" si="69"/>
        <v>378903</v>
      </c>
      <c r="E431" s="58">
        <f t="shared" si="66"/>
        <v>91.06318855626694</v>
      </c>
      <c r="F431" s="122">
        <v>416088</v>
      </c>
      <c r="G431" s="123">
        <v>378903</v>
      </c>
      <c r="H431" s="58">
        <f t="shared" si="67"/>
        <v>91.06318855626694</v>
      </c>
      <c r="I431" s="122"/>
      <c r="J431" s="123"/>
      <c r="K431" s="124"/>
    </row>
    <row r="432" spans="1:11" ht="12.75" customHeight="1">
      <c r="A432" s="74">
        <v>80195</v>
      </c>
      <c r="B432" s="159" t="s">
        <v>15</v>
      </c>
      <c r="C432" s="65">
        <f t="shared" si="69"/>
        <v>12044241</v>
      </c>
      <c r="D432" s="66">
        <f t="shared" si="69"/>
        <v>8993917</v>
      </c>
      <c r="E432" s="50">
        <f t="shared" si="66"/>
        <v>74.67400394927336</v>
      </c>
      <c r="F432" s="65">
        <f>F433+F439</f>
        <v>12041741</v>
      </c>
      <c r="G432" s="66">
        <f>G433+G439</f>
        <v>8991417</v>
      </c>
      <c r="H432" s="50">
        <f t="shared" si="67"/>
        <v>74.66874598947112</v>
      </c>
      <c r="I432" s="65">
        <f>I433+I439</f>
        <v>2500</v>
      </c>
      <c r="J432" s="66">
        <f>J433+J439</f>
        <v>2500</v>
      </c>
      <c r="K432" s="50">
        <f>J432/I432*100</f>
        <v>100</v>
      </c>
    </row>
    <row r="433" spans="1:11" ht="13.5" customHeight="1">
      <c r="A433" s="142"/>
      <c r="B433" s="143" t="s">
        <v>8</v>
      </c>
      <c r="C433" s="144">
        <f t="shared" si="69"/>
        <v>4874599</v>
      </c>
      <c r="D433" s="145">
        <f t="shared" si="69"/>
        <v>4257880</v>
      </c>
      <c r="E433" s="55">
        <f t="shared" si="66"/>
        <v>87.34831316381101</v>
      </c>
      <c r="F433" s="144">
        <f>SUM(F434:F436)</f>
        <v>4872099</v>
      </c>
      <c r="G433" s="145">
        <f>SUM(G434:G436)</f>
        <v>4255380</v>
      </c>
      <c r="H433" s="55">
        <f t="shared" si="67"/>
        <v>87.34182125609516</v>
      </c>
      <c r="I433" s="144">
        <f>SUM(I434:I436)</f>
        <v>2500</v>
      </c>
      <c r="J433" s="145">
        <f>SUM(J434:J436)</f>
        <v>2500</v>
      </c>
      <c r="K433" s="55">
        <f>J433/I433*100</f>
        <v>100</v>
      </c>
    </row>
    <row r="434" spans="1:11" ht="23.25" customHeight="1">
      <c r="A434" s="35"/>
      <c r="B434" s="57" t="s">
        <v>145</v>
      </c>
      <c r="C434" s="43">
        <f t="shared" si="69"/>
        <v>997357</v>
      </c>
      <c r="D434" s="44">
        <f t="shared" si="69"/>
        <v>966470</v>
      </c>
      <c r="E434" s="70">
        <f t="shared" si="66"/>
        <v>96.90311493276731</v>
      </c>
      <c r="F434" s="43">
        <f>1027078-29721</f>
        <v>997357</v>
      </c>
      <c r="G434" s="44">
        <f>987157-20687</f>
        <v>966470</v>
      </c>
      <c r="H434" s="70">
        <f t="shared" si="67"/>
        <v>96.90311493276731</v>
      </c>
      <c r="I434" s="43"/>
      <c r="J434" s="44"/>
      <c r="K434" s="39"/>
    </row>
    <row r="435" spans="1:11" ht="12">
      <c r="A435" s="35"/>
      <c r="B435" s="57" t="s">
        <v>28</v>
      </c>
      <c r="C435" s="43">
        <f aca="true" t="shared" si="70" ref="C435:D438">F435+I435</f>
        <v>62000</v>
      </c>
      <c r="D435" s="44">
        <f t="shared" si="70"/>
        <v>52883</v>
      </c>
      <c r="E435" s="70">
        <f t="shared" si="66"/>
        <v>85.29516129032258</v>
      </c>
      <c r="F435" s="43">
        <v>62000</v>
      </c>
      <c r="G435" s="44">
        <v>52883</v>
      </c>
      <c r="H435" s="70">
        <f t="shared" si="67"/>
        <v>85.29516129032258</v>
      </c>
      <c r="I435" s="43"/>
      <c r="J435" s="44"/>
      <c r="K435" s="39"/>
    </row>
    <row r="436" spans="1:11" ht="12">
      <c r="A436" s="35"/>
      <c r="B436" s="57" t="s">
        <v>9</v>
      </c>
      <c r="C436" s="43">
        <f t="shared" si="70"/>
        <v>3815242</v>
      </c>
      <c r="D436" s="44">
        <f t="shared" si="70"/>
        <v>3238527</v>
      </c>
      <c r="E436" s="70">
        <f t="shared" si="66"/>
        <v>84.88392086268709</v>
      </c>
      <c r="F436" s="43">
        <f>8310611+29721-4527590</f>
        <v>3812742</v>
      </c>
      <c r="G436" s="44">
        <f>5337488+9117+20687-2131265</f>
        <v>3236027</v>
      </c>
      <c r="H436" s="70">
        <f t="shared" si="67"/>
        <v>84.87400930878617</v>
      </c>
      <c r="I436" s="43">
        <v>2500</v>
      </c>
      <c r="J436" s="44">
        <v>2500</v>
      </c>
      <c r="K436" s="70">
        <f>J436/I436*100</f>
        <v>100</v>
      </c>
    </row>
    <row r="437" spans="1:11" s="136" customFormat="1" ht="10.5" customHeight="1">
      <c r="A437" s="127"/>
      <c r="B437" s="98" t="s">
        <v>34</v>
      </c>
      <c r="C437" s="99">
        <f t="shared" si="70"/>
        <v>30000</v>
      </c>
      <c r="D437" s="100">
        <f t="shared" si="70"/>
        <v>29999</v>
      </c>
      <c r="E437" s="101">
        <f t="shared" si="66"/>
        <v>99.99666666666667</v>
      </c>
      <c r="F437" s="99">
        <v>30000</v>
      </c>
      <c r="G437" s="100">
        <v>29999</v>
      </c>
      <c r="H437" s="101"/>
      <c r="I437" s="99"/>
      <c r="J437" s="100"/>
      <c r="K437" s="128"/>
    </row>
    <row r="438" spans="1:11" s="136" customFormat="1" ht="35.25" customHeight="1">
      <c r="A438" s="127"/>
      <c r="B438" s="36" t="s">
        <v>164</v>
      </c>
      <c r="C438" s="99">
        <f t="shared" si="70"/>
        <v>2500</v>
      </c>
      <c r="D438" s="100">
        <f t="shared" si="70"/>
        <v>2500</v>
      </c>
      <c r="E438" s="101">
        <f t="shared" si="66"/>
        <v>100</v>
      </c>
      <c r="F438" s="102"/>
      <c r="G438" s="100"/>
      <c r="H438" s="101"/>
      <c r="I438" s="99">
        <v>2500</v>
      </c>
      <c r="J438" s="100">
        <v>2500</v>
      </c>
      <c r="K438" s="128"/>
    </row>
    <row r="439" spans="1:11" ht="12" customHeight="1">
      <c r="A439" s="35"/>
      <c r="B439" s="36" t="s">
        <v>5</v>
      </c>
      <c r="C439" s="53">
        <f aca="true" t="shared" si="71" ref="C439:C449">F439+I439</f>
        <v>7169642</v>
      </c>
      <c r="D439" s="54">
        <f aca="true" t="shared" si="72" ref="D439:D449">G439+J439</f>
        <v>4736037</v>
      </c>
      <c r="E439" s="130">
        <f t="shared" si="66"/>
        <v>66.05681287852309</v>
      </c>
      <c r="F439" s="53">
        <f>F440+F442</f>
        <v>7169642</v>
      </c>
      <c r="G439" s="54">
        <f>G440+G442</f>
        <v>4736037</v>
      </c>
      <c r="H439" s="130">
        <f t="shared" si="67"/>
        <v>66.05681287852309</v>
      </c>
      <c r="I439" s="37"/>
      <c r="J439" s="38"/>
      <c r="K439" s="40"/>
    </row>
    <row r="440" spans="1:11" s="45" customFormat="1" ht="12" customHeight="1">
      <c r="A440" s="41"/>
      <c r="B440" s="42" t="s">
        <v>19</v>
      </c>
      <c r="C440" s="43">
        <f t="shared" si="71"/>
        <v>6919642</v>
      </c>
      <c r="D440" s="44">
        <f t="shared" si="72"/>
        <v>4487298</v>
      </c>
      <c r="E440" s="70">
        <f t="shared" si="66"/>
        <v>64.8487017102908</v>
      </c>
      <c r="F440" s="43">
        <f>2392052+4527590</f>
        <v>6919642</v>
      </c>
      <c r="G440" s="44">
        <f>2356033+2131265</f>
        <v>4487298</v>
      </c>
      <c r="H440" s="70">
        <f t="shared" si="67"/>
        <v>64.8487017102908</v>
      </c>
      <c r="I440" s="43"/>
      <c r="J440" s="44"/>
      <c r="K440" s="39"/>
    </row>
    <row r="441" spans="1:11" s="136" customFormat="1" ht="12" customHeight="1" hidden="1">
      <c r="A441" s="127"/>
      <c r="B441" s="165" t="s">
        <v>158</v>
      </c>
      <c r="C441" s="99">
        <f t="shared" si="71"/>
        <v>0</v>
      </c>
      <c r="D441" s="44">
        <f>G441+J441</f>
        <v>0</v>
      </c>
      <c r="E441" s="70" t="e">
        <f>D441/C441*100</f>
        <v>#DIV/0!</v>
      </c>
      <c r="F441" s="99"/>
      <c r="G441" s="100"/>
      <c r="H441" s="70" t="e">
        <f t="shared" si="67"/>
        <v>#DIV/0!</v>
      </c>
      <c r="I441" s="99"/>
      <c r="J441" s="100"/>
      <c r="K441" s="128"/>
    </row>
    <row r="442" spans="1:11" ht="12.75" customHeight="1" thickBot="1">
      <c r="A442" s="35"/>
      <c r="B442" s="42" t="s">
        <v>6</v>
      </c>
      <c r="C442" s="43">
        <f t="shared" si="71"/>
        <v>250000</v>
      </c>
      <c r="D442" s="44">
        <f>G442+J442</f>
        <v>248739</v>
      </c>
      <c r="E442" s="70">
        <f>D442/C442*100</f>
        <v>99.4956</v>
      </c>
      <c r="F442" s="43">
        <v>250000</v>
      </c>
      <c r="G442" s="44">
        <v>248739</v>
      </c>
      <c r="H442" s="70">
        <f t="shared" si="67"/>
        <v>99.4956</v>
      </c>
      <c r="I442" s="43"/>
      <c r="J442" s="44"/>
      <c r="K442" s="39"/>
    </row>
    <row r="443" spans="1:11" ht="17.25" customHeight="1" thickBot="1" thickTop="1">
      <c r="A443" s="191">
        <v>803</v>
      </c>
      <c r="B443" s="195" t="s">
        <v>84</v>
      </c>
      <c r="C443" s="224">
        <f t="shared" si="71"/>
        <v>730000</v>
      </c>
      <c r="D443" s="225">
        <f t="shared" si="72"/>
        <v>728050</v>
      </c>
      <c r="E443" s="226">
        <f t="shared" si="66"/>
        <v>99.73287671232876</v>
      </c>
      <c r="F443" s="224">
        <f>F444+F448</f>
        <v>730000</v>
      </c>
      <c r="G443" s="225">
        <f>G444+G448</f>
        <v>728050</v>
      </c>
      <c r="H443" s="226">
        <f t="shared" si="67"/>
        <v>99.73287671232876</v>
      </c>
      <c r="I443" s="224"/>
      <c r="J443" s="225"/>
      <c r="K443" s="227"/>
    </row>
    <row r="444" spans="1:11" ht="24.75" customHeight="1" thickTop="1">
      <c r="A444" s="74">
        <v>80309</v>
      </c>
      <c r="B444" s="159" t="s">
        <v>136</v>
      </c>
      <c r="C444" s="65">
        <f t="shared" si="71"/>
        <v>18000</v>
      </c>
      <c r="D444" s="66">
        <f t="shared" si="72"/>
        <v>18000</v>
      </c>
      <c r="E444" s="75">
        <f t="shared" si="66"/>
        <v>100</v>
      </c>
      <c r="F444" s="65">
        <f>F445</f>
        <v>18000</v>
      </c>
      <c r="G444" s="66">
        <f>G445</f>
        <v>18000</v>
      </c>
      <c r="H444" s="75">
        <f t="shared" si="67"/>
        <v>100</v>
      </c>
      <c r="I444" s="65"/>
      <c r="J444" s="66"/>
      <c r="K444" s="67"/>
    </row>
    <row r="445" spans="1:11" ht="12.75">
      <c r="A445" s="142"/>
      <c r="B445" s="143" t="s">
        <v>8</v>
      </c>
      <c r="C445" s="144">
        <f t="shared" si="71"/>
        <v>18000</v>
      </c>
      <c r="D445" s="145">
        <f t="shared" si="72"/>
        <v>18000</v>
      </c>
      <c r="E445" s="55">
        <f t="shared" si="66"/>
        <v>100</v>
      </c>
      <c r="F445" s="144">
        <f>SUM(F446:F447)</f>
        <v>18000</v>
      </c>
      <c r="G445" s="145">
        <f>SUM(G446:G447)</f>
        <v>18000</v>
      </c>
      <c r="H445" s="55">
        <f t="shared" si="67"/>
        <v>100</v>
      </c>
      <c r="I445" s="183"/>
      <c r="J445" s="182"/>
      <c r="K445" s="184"/>
    </row>
    <row r="446" spans="1:11" ht="14.25" customHeight="1">
      <c r="A446" s="120"/>
      <c r="B446" s="158" t="s">
        <v>28</v>
      </c>
      <c r="C446" s="122">
        <f>F446+I446</f>
        <v>18000</v>
      </c>
      <c r="D446" s="123">
        <f>G446+J446</f>
        <v>18000</v>
      </c>
      <c r="E446" s="58"/>
      <c r="F446" s="122">
        <v>18000</v>
      </c>
      <c r="G446" s="123">
        <v>18000</v>
      </c>
      <c r="H446" s="58"/>
      <c r="I446" s="122"/>
      <c r="J446" s="123"/>
      <c r="K446" s="124"/>
    </row>
    <row r="447" spans="1:11" ht="12" hidden="1">
      <c r="A447" s="120"/>
      <c r="B447" s="158" t="s">
        <v>9</v>
      </c>
      <c r="C447" s="122">
        <f t="shared" si="71"/>
        <v>0</v>
      </c>
      <c r="D447" s="123">
        <f t="shared" si="72"/>
        <v>0</v>
      </c>
      <c r="E447" s="58" t="e">
        <f t="shared" si="66"/>
        <v>#DIV/0!</v>
      </c>
      <c r="F447" s="122"/>
      <c r="G447" s="123"/>
      <c r="H447" s="58" t="e">
        <f t="shared" si="67"/>
        <v>#DIV/0!</v>
      </c>
      <c r="I447" s="122"/>
      <c r="J447" s="123"/>
      <c r="K447" s="124"/>
    </row>
    <row r="448" spans="1:11" ht="12" customHeight="1">
      <c r="A448" s="74">
        <v>80395</v>
      </c>
      <c r="B448" s="159" t="s">
        <v>15</v>
      </c>
      <c r="C448" s="65">
        <f t="shared" si="71"/>
        <v>712000</v>
      </c>
      <c r="D448" s="66">
        <f t="shared" si="72"/>
        <v>710050</v>
      </c>
      <c r="E448" s="50">
        <f t="shared" si="66"/>
        <v>99.72612359550563</v>
      </c>
      <c r="F448" s="65">
        <f>F449+F453</f>
        <v>712000</v>
      </c>
      <c r="G448" s="66">
        <f>G449+G453</f>
        <v>710050</v>
      </c>
      <c r="H448" s="50">
        <f t="shared" si="67"/>
        <v>99.72612359550563</v>
      </c>
      <c r="I448" s="65"/>
      <c r="J448" s="66"/>
      <c r="K448" s="67"/>
    </row>
    <row r="449" spans="1:11" ht="12.75">
      <c r="A449" s="35"/>
      <c r="B449" s="52" t="s">
        <v>8</v>
      </c>
      <c r="C449" s="53">
        <f t="shared" si="71"/>
        <v>212000</v>
      </c>
      <c r="D449" s="54">
        <f t="shared" si="72"/>
        <v>210050</v>
      </c>
      <c r="E449" s="55">
        <f t="shared" si="66"/>
        <v>99.08018867924528</v>
      </c>
      <c r="F449" s="53">
        <f>SUM(F450:F452)</f>
        <v>212000</v>
      </c>
      <c r="G449" s="54">
        <f>SUM(G450:G452)</f>
        <v>210050</v>
      </c>
      <c r="H449" s="55">
        <f t="shared" si="67"/>
        <v>99.08018867924528</v>
      </c>
      <c r="I449" s="37"/>
      <c r="J449" s="38"/>
      <c r="K449" s="40"/>
    </row>
    <row r="450" spans="1:11" ht="9.75" customHeight="1">
      <c r="A450" s="35"/>
      <c r="B450" s="57" t="s">
        <v>28</v>
      </c>
      <c r="C450" s="43">
        <f aca="true" t="shared" si="73" ref="C450:C466">F450+I450</f>
        <v>200000</v>
      </c>
      <c r="D450" s="44">
        <f>SUM(G450:J450)</f>
        <v>198149.025</v>
      </c>
      <c r="E450" s="70">
        <f t="shared" si="66"/>
        <v>99.0745125</v>
      </c>
      <c r="F450" s="43">
        <v>200000</v>
      </c>
      <c r="G450" s="44">
        <v>198050</v>
      </c>
      <c r="H450" s="70">
        <f t="shared" si="67"/>
        <v>99.02499999999999</v>
      </c>
      <c r="I450" s="43"/>
      <c r="J450" s="44"/>
      <c r="K450" s="39"/>
    </row>
    <row r="451" spans="1:11" ht="22.5" customHeight="1" hidden="1">
      <c r="A451" s="35"/>
      <c r="B451" s="57" t="s">
        <v>145</v>
      </c>
      <c r="C451" s="43">
        <f t="shared" si="73"/>
        <v>0</v>
      </c>
      <c r="D451" s="44">
        <f>G451+J451</f>
        <v>0</v>
      </c>
      <c r="E451" s="70" t="e">
        <f t="shared" si="66"/>
        <v>#DIV/0!</v>
      </c>
      <c r="F451" s="43"/>
      <c r="G451" s="44"/>
      <c r="H451" s="70" t="e">
        <f t="shared" si="67"/>
        <v>#DIV/0!</v>
      </c>
      <c r="I451" s="43"/>
      <c r="J451" s="44"/>
      <c r="K451" s="39"/>
    </row>
    <row r="452" spans="1:11" ht="10.5" customHeight="1">
      <c r="A452" s="35"/>
      <c r="B452" s="57" t="s">
        <v>9</v>
      </c>
      <c r="C452" s="43">
        <f t="shared" si="73"/>
        <v>12000</v>
      </c>
      <c r="D452" s="44">
        <f>G452+J452</f>
        <v>12000</v>
      </c>
      <c r="E452" s="70">
        <f>D452/C452*100</f>
        <v>100</v>
      </c>
      <c r="F452" s="43">
        <v>12000</v>
      </c>
      <c r="G452" s="44">
        <v>12000</v>
      </c>
      <c r="H452" s="70"/>
      <c r="I452" s="43"/>
      <c r="J452" s="44"/>
      <c r="K452" s="39"/>
    </row>
    <row r="453" spans="1:11" ht="12.75">
      <c r="A453" s="35"/>
      <c r="B453" s="36" t="s">
        <v>5</v>
      </c>
      <c r="C453" s="53">
        <f>C454</f>
        <v>500000</v>
      </c>
      <c r="D453" s="54">
        <f>D454</f>
        <v>500000</v>
      </c>
      <c r="E453" s="130">
        <f>D453/C453*100</f>
        <v>100</v>
      </c>
      <c r="F453" s="53">
        <f>F454</f>
        <v>500000</v>
      </c>
      <c r="G453" s="54">
        <f>G454</f>
        <v>500000</v>
      </c>
      <c r="H453" s="130">
        <f>G453/F453*100</f>
        <v>100</v>
      </c>
      <c r="I453" s="53"/>
      <c r="J453" s="54"/>
      <c r="K453" s="69"/>
    </row>
    <row r="454" spans="1:11" ht="13.5" customHeight="1" thickBot="1">
      <c r="A454" s="35"/>
      <c r="B454" s="42" t="s">
        <v>20</v>
      </c>
      <c r="C454" s="43">
        <f>F454</f>
        <v>500000</v>
      </c>
      <c r="D454" s="44">
        <f>G454</f>
        <v>500000</v>
      </c>
      <c r="E454" s="70"/>
      <c r="F454" s="43">
        <v>500000</v>
      </c>
      <c r="G454" s="44">
        <v>500000</v>
      </c>
      <c r="H454" s="70"/>
      <c r="I454" s="43"/>
      <c r="J454" s="44"/>
      <c r="K454" s="39"/>
    </row>
    <row r="455" spans="1:11" s="34" customFormat="1" ht="20.25" customHeight="1" thickBot="1" thickTop="1">
      <c r="A455" s="72">
        <v>851</v>
      </c>
      <c r="B455" s="60" t="s">
        <v>85</v>
      </c>
      <c r="C455" s="61">
        <f t="shared" si="73"/>
        <v>4200531</v>
      </c>
      <c r="D455" s="62">
        <f aca="true" t="shared" si="74" ref="D455:D466">G455+J455</f>
        <v>3585737</v>
      </c>
      <c r="E455" s="73">
        <f t="shared" si="66"/>
        <v>85.36389804050964</v>
      </c>
      <c r="F455" s="61">
        <f>F456+F461</f>
        <v>4190631</v>
      </c>
      <c r="G455" s="62">
        <f>G456+G461</f>
        <v>3577475</v>
      </c>
      <c r="H455" s="73">
        <f t="shared" si="67"/>
        <v>85.36840871935514</v>
      </c>
      <c r="I455" s="61">
        <f>I456</f>
        <v>9900</v>
      </c>
      <c r="J455" s="62">
        <f>J456</f>
        <v>8262</v>
      </c>
      <c r="K455" s="64">
        <f>J455/I455*100</f>
        <v>83.45454545454545</v>
      </c>
    </row>
    <row r="456" spans="1:11" s="34" customFormat="1" ht="15" customHeight="1" thickTop="1">
      <c r="A456" s="93"/>
      <c r="B456" s="161" t="s">
        <v>8</v>
      </c>
      <c r="C456" s="162">
        <f t="shared" si="73"/>
        <v>3893216</v>
      </c>
      <c r="D456" s="163">
        <f t="shared" si="74"/>
        <v>3279739</v>
      </c>
      <c r="E456" s="83">
        <f t="shared" si="66"/>
        <v>84.24241038771031</v>
      </c>
      <c r="F456" s="162">
        <f>SUM(F457:F459)</f>
        <v>3883316</v>
      </c>
      <c r="G456" s="163">
        <f>SUM(G457:G459)</f>
        <v>3271477</v>
      </c>
      <c r="H456" s="83">
        <f t="shared" si="67"/>
        <v>84.24441894504594</v>
      </c>
      <c r="I456" s="162">
        <f>I459</f>
        <v>9900</v>
      </c>
      <c r="J456" s="163">
        <f>J459</f>
        <v>8262</v>
      </c>
      <c r="K456" s="164">
        <f>J456/I456*100</f>
        <v>83.45454545454545</v>
      </c>
    </row>
    <row r="457" spans="1:11" s="34" customFormat="1" ht="22.5" customHeight="1">
      <c r="A457" s="93"/>
      <c r="B457" s="57" t="s">
        <v>145</v>
      </c>
      <c r="C457" s="43">
        <f t="shared" si="73"/>
        <v>60000</v>
      </c>
      <c r="D457" s="44">
        <f t="shared" si="74"/>
        <v>54922</v>
      </c>
      <c r="E457" s="70">
        <f t="shared" si="66"/>
        <v>91.53666666666666</v>
      </c>
      <c r="F457" s="43">
        <f>F485</f>
        <v>60000</v>
      </c>
      <c r="G457" s="44">
        <f>G485</f>
        <v>54922</v>
      </c>
      <c r="H457" s="70">
        <f t="shared" si="67"/>
        <v>91.53666666666666</v>
      </c>
      <c r="I457" s="162"/>
      <c r="J457" s="163"/>
      <c r="K457" s="164"/>
    </row>
    <row r="458" spans="1:11" s="87" customFormat="1" ht="11.25" customHeight="1">
      <c r="A458" s="86"/>
      <c r="B458" s="57" t="s">
        <v>28</v>
      </c>
      <c r="C458" s="43">
        <f t="shared" si="73"/>
        <v>1044000</v>
      </c>
      <c r="D458" s="44">
        <f t="shared" si="74"/>
        <v>949862</v>
      </c>
      <c r="E458" s="70">
        <f t="shared" si="66"/>
        <v>90.98295019157088</v>
      </c>
      <c r="F458" s="43">
        <f>F479+F486+F500+F472</f>
        <v>1044000</v>
      </c>
      <c r="G458" s="44">
        <f>G479+G486+G500+G472</f>
        <v>949862</v>
      </c>
      <c r="H458" s="70">
        <f t="shared" si="67"/>
        <v>90.98295019157088</v>
      </c>
      <c r="I458" s="43"/>
      <c r="J458" s="44"/>
      <c r="K458" s="39"/>
    </row>
    <row r="459" spans="1:11" s="87" customFormat="1" ht="10.5" customHeight="1">
      <c r="A459" s="86"/>
      <c r="B459" s="57" t="s">
        <v>9</v>
      </c>
      <c r="C459" s="43">
        <f t="shared" si="73"/>
        <v>2789216</v>
      </c>
      <c r="D459" s="44">
        <f t="shared" si="74"/>
        <v>2274955</v>
      </c>
      <c r="E459" s="70">
        <f t="shared" si="66"/>
        <v>81.56252509665799</v>
      </c>
      <c r="F459" s="43">
        <f>F476+F480+F487+F496+F501+F473</f>
        <v>2779316</v>
      </c>
      <c r="G459" s="44">
        <f>G476+G480+G487+G496+G501+G473</f>
        <v>2266693</v>
      </c>
      <c r="H459" s="70">
        <f t="shared" si="67"/>
        <v>81.55578566812842</v>
      </c>
      <c r="I459" s="43">
        <f>I496+I501</f>
        <v>9900</v>
      </c>
      <c r="J459" s="44">
        <f>J496+J501</f>
        <v>8262</v>
      </c>
      <c r="K459" s="39">
        <f>J459/I459*100</f>
        <v>83.45454545454545</v>
      </c>
    </row>
    <row r="460" spans="1:11" s="103" customFormat="1" ht="9.75" customHeight="1">
      <c r="A460" s="127"/>
      <c r="B460" s="165" t="s">
        <v>34</v>
      </c>
      <c r="C460" s="99">
        <f t="shared" si="73"/>
        <v>377933</v>
      </c>
      <c r="D460" s="100">
        <f t="shared" si="74"/>
        <v>100531</v>
      </c>
      <c r="E460" s="101">
        <f t="shared" si="66"/>
        <v>26.600217498868844</v>
      </c>
      <c r="F460" s="102">
        <f>F488+F502</f>
        <v>377933</v>
      </c>
      <c r="G460" s="100">
        <f>G488+G502</f>
        <v>100531</v>
      </c>
      <c r="H460" s="101">
        <f t="shared" si="67"/>
        <v>26.600217498868844</v>
      </c>
      <c r="I460" s="99"/>
      <c r="J460" s="100"/>
      <c r="K460" s="101"/>
    </row>
    <row r="461" spans="1:11" s="34" customFormat="1" ht="12.75">
      <c r="A461" s="93"/>
      <c r="B461" s="104" t="s">
        <v>5</v>
      </c>
      <c r="C461" s="162">
        <f t="shared" si="73"/>
        <v>307315</v>
      </c>
      <c r="D461" s="163">
        <f t="shared" si="74"/>
        <v>305998</v>
      </c>
      <c r="E461" s="83">
        <f t="shared" si="66"/>
        <v>99.57144948993704</v>
      </c>
      <c r="F461" s="162">
        <f>F462+F464</f>
        <v>307315</v>
      </c>
      <c r="G461" s="163">
        <f>G462+G464</f>
        <v>305998</v>
      </c>
      <c r="H461" s="83">
        <f t="shared" si="67"/>
        <v>99.57144948993704</v>
      </c>
      <c r="I461" s="162"/>
      <c r="J461" s="163"/>
      <c r="K461" s="164"/>
    </row>
    <row r="462" spans="1:11" s="87" customFormat="1" ht="13.5" customHeight="1">
      <c r="A462" s="86"/>
      <c r="B462" s="57" t="s">
        <v>19</v>
      </c>
      <c r="C462" s="43">
        <f t="shared" si="73"/>
        <v>162290</v>
      </c>
      <c r="D462" s="44">
        <f t="shared" si="74"/>
        <v>162250</v>
      </c>
      <c r="E462" s="70">
        <f t="shared" si="66"/>
        <v>99.97535276357138</v>
      </c>
      <c r="F462" s="43">
        <f>F490+F504</f>
        <v>162290</v>
      </c>
      <c r="G462" s="44">
        <f>G490+G504</f>
        <v>162250</v>
      </c>
      <c r="H462" s="70">
        <f t="shared" si="67"/>
        <v>99.97535276357138</v>
      </c>
      <c r="I462" s="43"/>
      <c r="J462" s="44"/>
      <c r="K462" s="39"/>
    </row>
    <row r="463" spans="1:11" s="136" customFormat="1" ht="12" customHeight="1">
      <c r="A463" s="127"/>
      <c r="B463" s="165" t="s">
        <v>158</v>
      </c>
      <c r="C463" s="99">
        <f>F463+I463</f>
        <v>36000</v>
      </c>
      <c r="D463" s="100">
        <f>G463+J463</f>
        <v>36000</v>
      </c>
      <c r="E463" s="101">
        <f t="shared" si="66"/>
        <v>100</v>
      </c>
      <c r="F463" s="99">
        <f>F505</f>
        <v>36000</v>
      </c>
      <c r="G463" s="100">
        <f>G505</f>
        <v>36000</v>
      </c>
      <c r="H463" s="101"/>
      <c r="I463" s="99"/>
      <c r="J463" s="100"/>
      <c r="K463" s="128"/>
    </row>
    <row r="464" spans="1:11" s="87" customFormat="1" ht="13.5" customHeight="1" thickBot="1">
      <c r="A464" s="148"/>
      <c r="B464" s="149" t="s">
        <v>6</v>
      </c>
      <c r="C464" s="71">
        <f>F464+I464</f>
        <v>145025</v>
      </c>
      <c r="D464" s="90">
        <f>G464+J464</f>
        <v>143748</v>
      </c>
      <c r="E464" s="91">
        <f>D464/C464*100</f>
        <v>99.11946216169626</v>
      </c>
      <c r="F464" s="110">
        <f>F482+F506+F491</f>
        <v>145025</v>
      </c>
      <c r="G464" s="90">
        <f>G482+G506+G491</f>
        <v>143748</v>
      </c>
      <c r="H464" s="91">
        <f t="shared" si="67"/>
        <v>99.11946216169626</v>
      </c>
      <c r="I464" s="71"/>
      <c r="J464" s="90"/>
      <c r="K464" s="92"/>
    </row>
    <row r="465" spans="1:11" s="87" customFormat="1" ht="13.5" customHeight="1" hidden="1" thickTop="1">
      <c r="A465" s="86"/>
      <c r="B465" s="57"/>
      <c r="C465" s="43"/>
      <c r="D465" s="44"/>
      <c r="E465" s="70"/>
      <c r="F465" s="43"/>
      <c r="G465" s="44"/>
      <c r="H465" s="91" t="e">
        <f t="shared" si="67"/>
        <v>#DIV/0!</v>
      </c>
      <c r="I465" s="43"/>
      <c r="J465" s="44"/>
      <c r="K465" s="39"/>
    </row>
    <row r="466" spans="1:11" ht="12" customHeight="1" hidden="1">
      <c r="A466" s="111">
        <v>85111</v>
      </c>
      <c r="B466" s="153" t="s">
        <v>86</v>
      </c>
      <c r="C466" s="154">
        <f t="shared" si="73"/>
        <v>0</v>
      </c>
      <c r="D466" s="155">
        <f t="shared" si="74"/>
        <v>0</v>
      </c>
      <c r="E466" s="70" t="e">
        <f t="shared" si="66"/>
        <v>#DIV/0!</v>
      </c>
      <c r="F466" s="154">
        <v>0</v>
      </c>
      <c r="G466" s="155"/>
      <c r="H466" s="91" t="e">
        <f t="shared" si="67"/>
        <v>#DIV/0!</v>
      </c>
      <c r="I466" s="154"/>
      <c r="J466" s="155"/>
      <c r="K466" s="156"/>
    </row>
    <row r="467" spans="1:11" ht="12" customHeight="1" hidden="1">
      <c r="A467" s="35"/>
      <c r="B467" s="52" t="s">
        <v>8</v>
      </c>
      <c r="C467" s="37"/>
      <c r="D467" s="38"/>
      <c r="E467" s="70" t="e">
        <f t="shared" si="66"/>
        <v>#DIV/0!</v>
      </c>
      <c r="F467" s="37">
        <v>0</v>
      </c>
      <c r="G467" s="38"/>
      <c r="H467" s="91" t="e">
        <f t="shared" si="67"/>
        <v>#DIV/0!</v>
      </c>
      <c r="I467" s="37"/>
      <c r="J467" s="38"/>
      <c r="K467" s="40"/>
    </row>
    <row r="468" spans="1:11" ht="11.25" customHeight="1" hidden="1">
      <c r="A468" s="35"/>
      <c r="B468" s="57" t="s">
        <v>28</v>
      </c>
      <c r="C468" s="43"/>
      <c r="D468" s="44"/>
      <c r="E468" s="70" t="e">
        <f t="shared" si="66"/>
        <v>#DIV/0!</v>
      </c>
      <c r="F468" s="43">
        <v>0</v>
      </c>
      <c r="G468" s="44"/>
      <c r="H468" s="91" t="e">
        <f t="shared" si="67"/>
        <v>#DIV/0!</v>
      </c>
      <c r="I468" s="43"/>
      <c r="J468" s="44"/>
      <c r="K468" s="39"/>
    </row>
    <row r="469" spans="1:11" ht="12.75" customHeight="1" hidden="1" thickBot="1">
      <c r="A469" s="228"/>
      <c r="B469" s="89" t="s">
        <v>6</v>
      </c>
      <c r="C469" s="71">
        <f aca="true" t="shared" si="75" ref="C469:D471">F469+I469</f>
        <v>135025</v>
      </c>
      <c r="D469" s="90">
        <f t="shared" si="75"/>
        <v>133748</v>
      </c>
      <c r="E469" s="91">
        <f t="shared" si="66"/>
        <v>99.05424921310868</v>
      </c>
      <c r="F469" s="71">
        <f>F491</f>
        <v>135025</v>
      </c>
      <c r="G469" s="90">
        <f>G491</f>
        <v>133748</v>
      </c>
      <c r="H469" s="91">
        <f t="shared" si="67"/>
        <v>99.05424921310868</v>
      </c>
      <c r="I469" s="71"/>
      <c r="J469" s="90"/>
      <c r="K469" s="92"/>
    </row>
    <row r="470" spans="1:11" s="51" customFormat="1" ht="17.25" customHeight="1" hidden="1" thickTop="1">
      <c r="A470" s="74">
        <v>85111</v>
      </c>
      <c r="B470" s="159" t="s">
        <v>86</v>
      </c>
      <c r="C470" s="65">
        <f t="shared" si="75"/>
        <v>0</v>
      </c>
      <c r="D470" s="66">
        <f t="shared" si="75"/>
        <v>0</v>
      </c>
      <c r="E470" s="50" t="e">
        <f>D470/C470*100</f>
        <v>#DIV/0!</v>
      </c>
      <c r="F470" s="65">
        <f>F471</f>
        <v>0</v>
      </c>
      <c r="G470" s="66">
        <f>G471</f>
        <v>0</v>
      </c>
      <c r="H470" s="91" t="e">
        <f t="shared" si="67"/>
        <v>#DIV/0!</v>
      </c>
      <c r="I470" s="65"/>
      <c r="J470" s="66"/>
      <c r="K470" s="67"/>
    </row>
    <row r="471" spans="1:11" ht="14.25" hidden="1" thickBot="1" thickTop="1">
      <c r="A471" s="35"/>
      <c r="B471" s="52" t="s">
        <v>8</v>
      </c>
      <c r="C471" s="53">
        <f t="shared" si="75"/>
        <v>0</v>
      </c>
      <c r="D471" s="54">
        <f t="shared" si="75"/>
        <v>0</v>
      </c>
      <c r="E471" s="55" t="e">
        <f>D471/C471*100</f>
        <v>#DIV/0!</v>
      </c>
      <c r="F471" s="53">
        <f>F472+F473</f>
        <v>0</v>
      </c>
      <c r="G471" s="54">
        <f>G472+G473</f>
        <v>0</v>
      </c>
      <c r="H471" s="91" t="e">
        <f t="shared" si="67"/>
        <v>#DIV/0!</v>
      </c>
      <c r="I471" s="53"/>
      <c r="J471" s="54"/>
      <c r="K471" s="69"/>
    </row>
    <row r="472" spans="1:11" s="45" customFormat="1" ht="10.5" customHeight="1" hidden="1">
      <c r="A472" s="41"/>
      <c r="B472" s="57" t="s">
        <v>28</v>
      </c>
      <c r="C472" s="43">
        <f>F472</f>
        <v>0</v>
      </c>
      <c r="D472" s="44">
        <f>G472</f>
        <v>0</v>
      </c>
      <c r="E472" s="70" t="e">
        <f>D472/C472*100</f>
        <v>#DIV/0!</v>
      </c>
      <c r="F472" s="43">
        <v>0</v>
      </c>
      <c r="G472" s="44">
        <v>0</v>
      </c>
      <c r="H472" s="91" t="e">
        <f t="shared" si="67"/>
        <v>#DIV/0!</v>
      </c>
      <c r="I472" s="43"/>
      <c r="J472" s="44"/>
      <c r="K472" s="39"/>
    </row>
    <row r="473" spans="1:11" ht="12.75" customHeight="1" hidden="1">
      <c r="A473" s="120"/>
      <c r="B473" s="158" t="s">
        <v>9</v>
      </c>
      <c r="C473" s="122">
        <f>F473</f>
        <v>0</v>
      </c>
      <c r="D473" s="123">
        <f>G473</f>
        <v>0</v>
      </c>
      <c r="E473" s="58" t="e">
        <f>D473/C473*100</f>
        <v>#DIV/0!</v>
      </c>
      <c r="F473" s="122">
        <v>0</v>
      </c>
      <c r="G473" s="123">
        <v>0</v>
      </c>
      <c r="H473" s="91" t="e">
        <f t="shared" si="67"/>
        <v>#DIV/0!</v>
      </c>
      <c r="I473" s="122"/>
      <c r="J473" s="123"/>
      <c r="K473" s="124"/>
    </row>
    <row r="474" spans="1:11" s="51" customFormat="1" ht="24.75" customHeight="1" thickTop="1">
      <c r="A474" s="111">
        <v>85149</v>
      </c>
      <c r="B474" s="153" t="s">
        <v>87</v>
      </c>
      <c r="C474" s="154">
        <f>F474+I474</f>
        <v>652000</v>
      </c>
      <c r="D474" s="155">
        <f>G474+J474</f>
        <v>546216</v>
      </c>
      <c r="E474" s="75">
        <f t="shared" si="66"/>
        <v>83.77546012269939</v>
      </c>
      <c r="F474" s="154">
        <f>F475</f>
        <v>652000</v>
      </c>
      <c r="G474" s="155">
        <f>G475</f>
        <v>546216</v>
      </c>
      <c r="H474" s="75">
        <f t="shared" si="67"/>
        <v>83.77546012269939</v>
      </c>
      <c r="I474" s="154"/>
      <c r="J474" s="155"/>
      <c r="K474" s="156"/>
    </row>
    <row r="475" spans="1:11" ht="12.75">
      <c r="A475" s="35"/>
      <c r="B475" s="52" t="s">
        <v>8</v>
      </c>
      <c r="C475" s="53">
        <f>F475+I475</f>
        <v>652000</v>
      </c>
      <c r="D475" s="54">
        <f>G475+J475</f>
        <v>546216</v>
      </c>
      <c r="E475" s="55">
        <f t="shared" si="66"/>
        <v>83.77546012269939</v>
      </c>
      <c r="F475" s="53">
        <f>F476</f>
        <v>652000</v>
      </c>
      <c r="G475" s="54">
        <f>G476</f>
        <v>546216</v>
      </c>
      <c r="H475" s="55">
        <f t="shared" si="67"/>
        <v>83.77546012269939</v>
      </c>
      <c r="I475" s="37"/>
      <c r="J475" s="38"/>
      <c r="K475" s="40"/>
    </row>
    <row r="476" spans="1:11" ht="12">
      <c r="A476" s="120"/>
      <c r="B476" s="158" t="s">
        <v>9</v>
      </c>
      <c r="C476" s="122">
        <f>F476</f>
        <v>652000</v>
      </c>
      <c r="D476" s="123">
        <f>G476</f>
        <v>546216</v>
      </c>
      <c r="E476" s="58"/>
      <c r="F476" s="122">
        <v>652000</v>
      </c>
      <c r="G476" s="123">
        <v>546216</v>
      </c>
      <c r="H476" s="58"/>
      <c r="I476" s="122"/>
      <c r="J476" s="123"/>
      <c r="K476" s="124"/>
    </row>
    <row r="477" spans="1:11" s="51" customFormat="1" ht="12.75" customHeight="1">
      <c r="A477" s="74">
        <v>85153</v>
      </c>
      <c r="B477" s="159" t="s">
        <v>88</v>
      </c>
      <c r="C477" s="65">
        <f>F477+I477</f>
        <v>150000</v>
      </c>
      <c r="D477" s="66">
        <f>G477+J477</f>
        <v>144446</v>
      </c>
      <c r="E477" s="50">
        <f t="shared" si="66"/>
        <v>96.29733333333334</v>
      </c>
      <c r="F477" s="65">
        <f>F478+F481</f>
        <v>150000</v>
      </c>
      <c r="G477" s="66">
        <f>G478+G481</f>
        <v>144446</v>
      </c>
      <c r="H477" s="50">
        <f t="shared" si="67"/>
        <v>96.29733333333334</v>
      </c>
      <c r="I477" s="65"/>
      <c r="J477" s="66"/>
      <c r="K477" s="67"/>
    </row>
    <row r="478" spans="1:11" ht="10.5" customHeight="1">
      <c r="A478" s="35"/>
      <c r="B478" s="52" t="s">
        <v>8</v>
      </c>
      <c r="C478" s="53">
        <f>F478+I478</f>
        <v>150000</v>
      </c>
      <c r="D478" s="54">
        <f>G478+J478</f>
        <v>144446</v>
      </c>
      <c r="E478" s="55">
        <f t="shared" si="66"/>
        <v>96.29733333333334</v>
      </c>
      <c r="F478" s="53">
        <f>F479+F480</f>
        <v>150000</v>
      </c>
      <c r="G478" s="54">
        <f>G479+G480</f>
        <v>144446</v>
      </c>
      <c r="H478" s="55">
        <f t="shared" si="67"/>
        <v>96.29733333333334</v>
      </c>
      <c r="I478" s="53"/>
      <c r="J478" s="54"/>
      <c r="K478" s="69"/>
    </row>
    <row r="479" spans="1:11" s="45" customFormat="1" ht="10.5" customHeight="1">
      <c r="A479" s="41"/>
      <c r="B479" s="57" t="s">
        <v>28</v>
      </c>
      <c r="C479" s="43">
        <f>F479</f>
        <v>100000</v>
      </c>
      <c r="D479" s="44">
        <f>G479</f>
        <v>98030</v>
      </c>
      <c r="E479" s="70">
        <f t="shared" si="66"/>
        <v>98.03</v>
      </c>
      <c r="F479" s="43">
        <v>100000</v>
      </c>
      <c r="G479" s="44">
        <v>98030</v>
      </c>
      <c r="H479" s="70">
        <f t="shared" si="67"/>
        <v>98.03</v>
      </c>
      <c r="I479" s="43"/>
      <c r="J479" s="44"/>
      <c r="K479" s="39"/>
    </row>
    <row r="480" spans="1:11" ht="12.75" customHeight="1">
      <c r="A480" s="35"/>
      <c r="B480" s="57" t="s">
        <v>9</v>
      </c>
      <c r="C480" s="43">
        <f>F480</f>
        <v>50000</v>
      </c>
      <c r="D480" s="44">
        <f>G480</f>
        <v>46416</v>
      </c>
      <c r="E480" s="70">
        <f t="shared" si="66"/>
        <v>92.83200000000001</v>
      </c>
      <c r="F480" s="43">
        <v>50000</v>
      </c>
      <c r="G480" s="44">
        <v>46416</v>
      </c>
      <c r="H480" s="70">
        <f t="shared" si="67"/>
        <v>92.83200000000001</v>
      </c>
      <c r="I480" s="43"/>
      <c r="J480" s="44"/>
      <c r="K480" s="39"/>
    </row>
    <row r="481" spans="1:11" s="51" customFormat="1" ht="11.25" customHeight="1" hidden="1">
      <c r="A481" s="35"/>
      <c r="B481" s="36" t="s">
        <v>5</v>
      </c>
      <c r="C481" s="53">
        <f>F481</f>
        <v>0</v>
      </c>
      <c r="D481" s="54">
        <f>F481</f>
        <v>0</v>
      </c>
      <c r="E481" s="130"/>
      <c r="F481" s="53">
        <f>F482</f>
        <v>0</v>
      </c>
      <c r="G481" s="54">
        <f>G482</f>
        <v>0</v>
      </c>
      <c r="H481" s="130"/>
      <c r="I481" s="37"/>
      <c r="J481" s="38"/>
      <c r="K481" s="40"/>
    </row>
    <row r="482" spans="1:11" ht="11.25" customHeight="1" hidden="1">
      <c r="A482" s="120"/>
      <c r="B482" s="121" t="s">
        <v>6</v>
      </c>
      <c r="C482" s="122">
        <f>F482</f>
        <v>0</v>
      </c>
      <c r="D482" s="123">
        <f>G482</f>
        <v>0</v>
      </c>
      <c r="E482" s="58"/>
      <c r="F482" s="122"/>
      <c r="G482" s="123"/>
      <c r="H482" s="58"/>
      <c r="I482" s="122"/>
      <c r="J482" s="123"/>
      <c r="K482" s="124"/>
    </row>
    <row r="483" spans="1:11" ht="23.25" customHeight="1">
      <c r="A483" s="74">
        <v>85154</v>
      </c>
      <c r="B483" s="159" t="s">
        <v>89</v>
      </c>
      <c r="C483" s="65">
        <f>F483+I483</f>
        <v>2709731</v>
      </c>
      <c r="D483" s="66">
        <f>G483+J483</f>
        <v>2270375</v>
      </c>
      <c r="E483" s="50">
        <f t="shared" si="66"/>
        <v>83.78599204127643</v>
      </c>
      <c r="F483" s="65">
        <f>F484+F489</f>
        <v>2709731</v>
      </c>
      <c r="G483" s="66">
        <f>G484+G489</f>
        <v>2270375</v>
      </c>
      <c r="H483" s="50">
        <f t="shared" si="67"/>
        <v>83.78599204127643</v>
      </c>
      <c r="I483" s="65"/>
      <c r="J483" s="66"/>
      <c r="K483" s="67"/>
    </row>
    <row r="484" spans="1:11" ht="12.75" customHeight="1">
      <c r="A484" s="35"/>
      <c r="B484" s="52" t="s">
        <v>8</v>
      </c>
      <c r="C484" s="53">
        <f>F484+I484</f>
        <v>2448416</v>
      </c>
      <c r="D484" s="54">
        <f>G484+J484</f>
        <v>2010377</v>
      </c>
      <c r="E484" s="55">
        <f t="shared" si="66"/>
        <v>82.10929025132984</v>
      </c>
      <c r="F484" s="53">
        <f>SUM(F485:F487)</f>
        <v>2448416</v>
      </c>
      <c r="G484" s="54">
        <f>SUM(G485:G487)</f>
        <v>2010377</v>
      </c>
      <c r="H484" s="55">
        <f t="shared" si="67"/>
        <v>82.10929025132984</v>
      </c>
      <c r="I484" s="53"/>
      <c r="J484" s="54"/>
      <c r="K484" s="69"/>
    </row>
    <row r="485" spans="1:11" ht="21.75" customHeight="1">
      <c r="A485" s="35"/>
      <c r="B485" s="57" t="s">
        <v>145</v>
      </c>
      <c r="C485" s="43">
        <f aca="true" t="shared" si="76" ref="C485:D490">F485</f>
        <v>60000</v>
      </c>
      <c r="D485" s="44">
        <f t="shared" si="76"/>
        <v>54922</v>
      </c>
      <c r="E485" s="70">
        <f t="shared" si="66"/>
        <v>91.53666666666666</v>
      </c>
      <c r="F485" s="43">
        <v>60000</v>
      </c>
      <c r="G485" s="44">
        <v>54922</v>
      </c>
      <c r="H485" s="70">
        <f t="shared" si="67"/>
        <v>91.53666666666666</v>
      </c>
      <c r="I485" s="53"/>
      <c r="J485" s="54"/>
      <c r="K485" s="69"/>
    </row>
    <row r="486" spans="1:11" s="45" customFormat="1" ht="11.25" customHeight="1">
      <c r="A486" s="41"/>
      <c r="B486" s="57" t="s">
        <v>28</v>
      </c>
      <c r="C486" s="43">
        <f t="shared" si="76"/>
        <v>800000</v>
      </c>
      <c r="D486" s="44">
        <f t="shared" si="76"/>
        <v>708299</v>
      </c>
      <c r="E486" s="70">
        <f t="shared" si="66"/>
        <v>88.537375</v>
      </c>
      <c r="F486" s="43">
        <v>800000</v>
      </c>
      <c r="G486" s="44">
        <v>708299</v>
      </c>
      <c r="H486" s="70">
        <f t="shared" si="67"/>
        <v>88.537375</v>
      </c>
      <c r="I486" s="43"/>
      <c r="J486" s="44"/>
      <c r="K486" s="39"/>
    </row>
    <row r="487" spans="1:11" ht="10.5" customHeight="1">
      <c r="A487" s="35"/>
      <c r="B487" s="57" t="s">
        <v>9</v>
      </c>
      <c r="C487" s="43">
        <f t="shared" si="76"/>
        <v>1588416</v>
      </c>
      <c r="D487" s="44">
        <f t="shared" si="76"/>
        <v>1247156</v>
      </c>
      <c r="E487" s="70">
        <f t="shared" si="66"/>
        <v>78.51570369474999</v>
      </c>
      <c r="F487" s="43">
        <f>1585416+3000</f>
        <v>1588416</v>
      </c>
      <c r="G487" s="44">
        <f>1237156+10000</f>
        <v>1247156</v>
      </c>
      <c r="H487" s="70">
        <f aca="true" t="shared" si="77" ref="H487:H559">G487/F487*100</f>
        <v>78.51570369474999</v>
      </c>
      <c r="I487" s="43"/>
      <c r="J487" s="44"/>
      <c r="K487" s="39"/>
    </row>
    <row r="488" spans="1:11" s="103" customFormat="1" ht="8.25" customHeight="1">
      <c r="A488" s="127"/>
      <c r="B488" s="165" t="s">
        <v>34</v>
      </c>
      <c r="C488" s="99">
        <f>F488+I488</f>
        <v>341933</v>
      </c>
      <c r="D488" s="100">
        <f>G488+J488</f>
        <v>69100</v>
      </c>
      <c r="E488" s="101">
        <f>D488/C488*100</f>
        <v>20.208637364629915</v>
      </c>
      <c r="F488" s="99">
        <v>341933</v>
      </c>
      <c r="G488" s="100">
        <v>69100</v>
      </c>
      <c r="H488" s="101">
        <f>G488/F488*100</f>
        <v>20.208637364629915</v>
      </c>
      <c r="I488" s="99"/>
      <c r="J488" s="100"/>
      <c r="K488" s="101"/>
    </row>
    <row r="489" spans="1:11" s="51" customFormat="1" ht="11.25" customHeight="1">
      <c r="A489" s="35"/>
      <c r="B489" s="36" t="s">
        <v>5</v>
      </c>
      <c r="C489" s="53">
        <f t="shared" si="76"/>
        <v>261315</v>
      </c>
      <c r="D489" s="54">
        <f>G489+J489</f>
        <v>259998</v>
      </c>
      <c r="E489" s="130">
        <f>D489/C489*100</f>
        <v>99.49601056196545</v>
      </c>
      <c r="F489" s="53">
        <f>F490+F491</f>
        <v>261315</v>
      </c>
      <c r="G489" s="54">
        <f>SUM(G490:G491)</f>
        <v>259998</v>
      </c>
      <c r="H489" s="130">
        <f t="shared" si="67"/>
        <v>99.49601056196545</v>
      </c>
      <c r="I489" s="37"/>
      <c r="J489" s="38"/>
      <c r="K489" s="40"/>
    </row>
    <row r="490" spans="1:11" ht="11.25" customHeight="1">
      <c r="A490" s="35"/>
      <c r="B490" s="57" t="s">
        <v>19</v>
      </c>
      <c r="C490" s="43">
        <f>F490</f>
        <v>126290</v>
      </c>
      <c r="D490" s="44">
        <f t="shared" si="76"/>
        <v>126250</v>
      </c>
      <c r="E490" s="70">
        <f>D490/C490*100</f>
        <v>99.9683268667353</v>
      </c>
      <c r="F490" s="43">
        <v>126290</v>
      </c>
      <c r="G490" s="44">
        <v>126250</v>
      </c>
      <c r="H490" s="70">
        <f>G490/F490*100</f>
        <v>99.9683268667353</v>
      </c>
      <c r="I490" s="43"/>
      <c r="J490" s="44"/>
      <c r="K490" s="39"/>
    </row>
    <row r="491" spans="1:11" ht="12.75" customHeight="1">
      <c r="A491" s="35"/>
      <c r="B491" s="42" t="s">
        <v>6</v>
      </c>
      <c r="C491" s="43">
        <f>F491</f>
        <v>135025</v>
      </c>
      <c r="D491" s="44">
        <f>G491</f>
        <v>133748</v>
      </c>
      <c r="E491" s="58">
        <f aca="true" t="shared" si="78" ref="E491:E560">D491/C491*100</f>
        <v>99.05424921310868</v>
      </c>
      <c r="F491" s="43">
        <v>135025</v>
      </c>
      <c r="G491" s="44">
        <v>133748</v>
      </c>
      <c r="H491" s="58">
        <f t="shared" si="77"/>
        <v>99.05424921310868</v>
      </c>
      <c r="I491" s="43"/>
      <c r="J491" s="44"/>
      <c r="K491" s="39"/>
    </row>
    <row r="492" spans="1:11" ht="75.75" customHeight="1">
      <c r="A492" s="74">
        <v>85156</v>
      </c>
      <c r="B492" s="159" t="s">
        <v>152</v>
      </c>
      <c r="C492" s="65">
        <f>F492+I492</f>
        <v>9900</v>
      </c>
      <c r="D492" s="66">
        <f>G492+J492</f>
        <v>8262</v>
      </c>
      <c r="E492" s="50">
        <f t="shared" si="78"/>
        <v>83.45454545454545</v>
      </c>
      <c r="F492" s="65"/>
      <c r="G492" s="66"/>
      <c r="H492" s="50"/>
      <c r="I492" s="65">
        <f>I493</f>
        <v>9900</v>
      </c>
      <c r="J492" s="66">
        <f>J493</f>
        <v>8262</v>
      </c>
      <c r="K492" s="67">
        <f>J492/I492*100</f>
        <v>83.45454545454545</v>
      </c>
    </row>
    <row r="493" spans="1:11" ht="12" customHeight="1">
      <c r="A493" s="35"/>
      <c r="B493" s="52" t="s">
        <v>8</v>
      </c>
      <c r="C493" s="53">
        <f>F493+I493</f>
        <v>9900</v>
      </c>
      <c r="D493" s="54">
        <f>G493+J493</f>
        <v>8262</v>
      </c>
      <c r="E493" s="55">
        <f t="shared" si="78"/>
        <v>83.45454545454545</v>
      </c>
      <c r="F493" s="53"/>
      <c r="G493" s="54"/>
      <c r="H493" s="55"/>
      <c r="I493" s="53">
        <f>I496</f>
        <v>9900</v>
      </c>
      <c r="J493" s="54">
        <f>J496</f>
        <v>8262</v>
      </c>
      <c r="K493" s="69">
        <f>J493/I493*100</f>
        <v>83.45454545454545</v>
      </c>
    </row>
    <row r="494" spans="1:11" s="45" customFormat="1" ht="11.25" customHeight="1" hidden="1">
      <c r="A494" s="41"/>
      <c r="B494" s="42" t="s">
        <v>30</v>
      </c>
      <c r="C494" s="43"/>
      <c r="D494" s="44"/>
      <c r="E494" s="70" t="e">
        <f t="shared" si="78"/>
        <v>#DIV/0!</v>
      </c>
      <c r="F494" s="43"/>
      <c r="G494" s="44"/>
      <c r="H494" s="70" t="e">
        <f t="shared" si="77"/>
        <v>#DIV/0!</v>
      </c>
      <c r="I494" s="43"/>
      <c r="J494" s="44"/>
      <c r="K494" s="39"/>
    </row>
    <row r="495" spans="1:11" s="45" customFormat="1" ht="13.5" customHeight="1" hidden="1">
      <c r="A495" s="41"/>
      <c r="B495" s="42" t="s">
        <v>31</v>
      </c>
      <c r="C495" s="43"/>
      <c r="D495" s="44"/>
      <c r="E495" s="70" t="e">
        <f t="shared" si="78"/>
        <v>#DIV/0!</v>
      </c>
      <c r="F495" s="43"/>
      <c r="G495" s="44"/>
      <c r="H495" s="70" t="e">
        <f t="shared" si="77"/>
        <v>#DIV/0!</v>
      </c>
      <c r="I495" s="43"/>
      <c r="J495" s="44"/>
      <c r="K495" s="39"/>
    </row>
    <row r="496" spans="1:11" ht="11.25" customHeight="1">
      <c r="A496" s="120"/>
      <c r="B496" s="158" t="s">
        <v>9</v>
      </c>
      <c r="C496" s="122">
        <f>F496+I496</f>
        <v>9900</v>
      </c>
      <c r="D496" s="123">
        <f>G496+J496</f>
        <v>8262</v>
      </c>
      <c r="E496" s="58">
        <f t="shared" si="78"/>
        <v>83.45454545454545</v>
      </c>
      <c r="F496" s="43"/>
      <c r="G496" s="44"/>
      <c r="H496" s="58"/>
      <c r="I496" s="122">
        <v>9900</v>
      </c>
      <c r="J496" s="123">
        <v>8262</v>
      </c>
      <c r="K496" s="124"/>
    </row>
    <row r="497" spans="1:11" ht="4.5" customHeight="1" hidden="1">
      <c r="A497" s="35"/>
      <c r="B497" s="57" t="s">
        <v>17</v>
      </c>
      <c r="C497" s="43" t="e">
        <f>SUM(F497:I497)</f>
        <v>#DIV/0!</v>
      </c>
      <c r="D497" s="44"/>
      <c r="E497" s="63" t="e">
        <f t="shared" si="78"/>
        <v>#DIV/0!</v>
      </c>
      <c r="F497" s="43"/>
      <c r="G497" s="44"/>
      <c r="H497" s="63" t="e">
        <f t="shared" si="77"/>
        <v>#DIV/0!</v>
      </c>
      <c r="I497" s="43"/>
      <c r="J497" s="44"/>
      <c r="K497" s="39"/>
    </row>
    <row r="498" spans="1:11" s="87" customFormat="1" ht="12" customHeight="1">
      <c r="A498" s="74">
        <v>85195</v>
      </c>
      <c r="B498" s="159" t="s">
        <v>15</v>
      </c>
      <c r="C498" s="65">
        <f>F498+I498</f>
        <v>678900</v>
      </c>
      <c r="D498" s="66">
        <f>G498+J498</f>
        <v>616438</v>
      </c>
      <c r="E498" s="50">
        <f t="shared" si="78"/>
        <v>90.7995286492856</v>
      </c>
      <c r="F498" s="65">
        <f>F499+F503</f>
        <v>678900</v>
      </c>
      <c r="G498" s="66">
        <f>G499+G503</f>
        <v>616438</v>
      </c>
      <c r="H498" s="50">
        <f t="shared" si="77"/>
        <v>90.7995286492856</v>
      </c>
      <c r="I498" s="65"/>
      <c r="J498" s="66"/>
      <c r="K498" s="50"/>
    </row>
    <row r="499" spans="1:11" ht="13.5" customHeight="1">
      <c r="A499" s="35"/>
      <c r="B499" s="52" t="s">
        <v>8</v>
      </c>
      <c r="C499" s="53">
        <f>F499+I499</f>
        <v>632900</v>
      </c>
      <c r="D499" s="54">
        <f>G499+J499</f>
        <v>570438</v>
      </c>
      <c r="E499" s="55">
        <f t="shared" si="78"/>
        <v>90.13082635487439</v>
      </c>
      <c r="F499" s="53">
        <f>SUM(F500:F501)</f>
        <v>632900</v>
      </c>
      <c r="G499" s="54">
        <f>SUM(G500:G501)</f>
        <v>570438</v>
      </c>
      <c r="H499" s="55">
        <f t="shared" si="77"/>
        <v>90.13082635487439</v>
      </c>
      <c r="I499" s="53"/>
      <c r="J499" s="54"/>
      <c r="K499" s="55"/>
    </row>
    <row r="500" spans="1:11" s="45" customFormat="1" ht="12">
      <c r="A500" s="41"/>
      <c r="B500" s="57" t="s">
        <v>28</v>
      </c>
      <c r="C500" s="43">
        <f>F500</f>
        <v>144000</v>
      </c>
      <c r="D500" s="44">
        <f>G500</f>
        <v>143533</v>
      </c>
      <c r="E500" s="70">
        <f t="shared" si="78"/>
        <v>99.67569444444445</v>
      </c>
      <c r="F500" s="43">
        <v>144000</v>
      </c>
      <c r="G500" s="44">
        <v>143533</v>
      </c>
      <c r="H500" s="70">
        <f t="shared" si="77"/>
        <v>99.67569444444445</v>
      </c>
      <c r="I500" s="43"/>
      <c r="J500" s="44"/>
      <c r="K500" s="39"/>
    </row>
    <row r="501" spans="1:11" ht="12">
      <c r="A501" s="35"/>
      <c r="B501" s="57" t="s">
        <v>9</v>
      </c>
      <c r="C501" s="43">
        <f>F501</f>
        <v>488900</v>
      </c>
      <c r="D501" s="44">
        <f>G501</f>
        <v>426905</v>
      </c>
      <c r="E501" s="70">
        <f t="shared" si="78"/>
        <v>87.3194927388014</v>
      </c>
      <c r="F501" s="43">
        <v>488900</v>
      </c>
      <c r="G501" s="44">
        <v>426905</v>
      </c>
      <c r="H501" s="70">
        <f t="shared" si="77"/>
        <v>87.3194927388014</v>
      </c>
      <c r="I501" s="43"/>
      <c r="J501" s="44"/>
      <c r="K501" s="39"/>
    </row>
    <row r="502" spans="1:11" s="103" customFormat="1" ht="8.25" customHeight="1">
      <c r="A502" s="127"/>
      <c r="B502" s="165" t="s">
        <v>34</v>
      </c>
      <c r="C502" s="99">
        <f>F502+I502</f>
        <v>36000</v>
      </c>
      <c r="D502" s="100">
        <f>G502+J502</f>
        <v>31431</v>
      </c>
      <c r="E502" s="101">
        <f>D502/C502*100</f>
        <v>87.30833333333334</v>
      </c>
      <c r="F502" s="99">
        <v>36000</v>
      </c>
      <c r="G502" s="100">
        <v>31431</v>
      </c>
      <c r="H502" s="101">
        <f>G502/F502*100</f>
        <v>87.30833333333334</v>
      </c>
      <c r="I502" s="99"/>
      <c r="J502" s="100"/>
      <c r="K502" s="101"/>
    </row>
    <row r="503" spans="1:11" s="51" customFormat="1" ht="12.75" customHeight="1">
      <c r="A503" s="35"/>
      <c r="B503" s="36" t="s">
        <v>5</v>
      </c>
      <c r="C503" s="53">
        <f>SUM(C504)</f>
        <v>36000</v>
      </c>
      <c r="D503" s="54">
        <f>SUM(D504)</f>
        <v>36000</v>
      </c>
      <c r="E503" s="130">
        <f t="shared" si="78"/>
        <v>100</v>
      </c>
      <c r="F503" s="53">
        <f>F504+F506</f>
        <v>46000</v>
      </c>
      <c r="G503" s="54">
        <f>G504+G506</f>
        <v>46000</v>
      </c>
      <c r="H503" s="130">
        <f t="shared" si="77"/>
        <v>100</v>
      </c>
      <c r="I503" s="37"/>
      <c r="J503" s="38"/>
      <c r="K503" s="40"/>
    </row>
    <row r="504" spans="1:11" ht="12.75" customHeight="1">
      <c r="A504" s="35"/>
      <c r="B504" s="57" t="s">
        <v>19</v>
      </c>
      <c r="C504" s="43">
        <f>F504</f>
        <v>36000</v>
      </c>
      <c r="D504" s="44">
        <f>G504</f>
        <v>36000</v>
      </c>
      <c r="E504" s="70">
        <f t="shared" si="78"/>
        <v>100</v>
      </c>
      <c r="F504" s="43">
        <v>36000</v>
      </c>
      <c r="G504" s="44">
        <v>36000</v>
      </c>
      <c r="H504" s="70">
        <f t="shared" si="77"/>
        <v>100</v>
      </c>
      <c r="I504" s="43"/>
      <c r="J504" s="44"/>
      <c r="K504" s="39"/>
    </row>
    <row r="505" spans="1:11" s="136" customFormat="1" ht="12" customHeight="1">
      <c r="A505" s="127"/>
      <c r="B505" s="165" t="s">
        <v>158</v>
      </c>
      <c r="C505" s="99">
        <f>F505+I505</f>
        <v>36000</v>
      </c>
      <c r="D505" s="100">
        <f>G505+J505</f>
        <v>36000</v>
      </c>
      <c r="E505" s="101"/>
      <c r="F505" s="99">
        <v>36000</v>
      </c>
      <c r="G505" s="100">
        <v>36000</v>
      </c>
      <c r="H505" s="101"/>
      <c r="I505" s="99"/>
      <c r="J505" s="100"/>
      <c r="K505" s="128"/>
    </row>
    <row r="506" spans="1:11" ht="12.75" customHeight="1" thickBot="1">
      <c r="A506" s="35"/>
      <c r="B506" s="42" t="s">
        <v>6</v>
      </c>
      <c r="C506" s="43">
        <f>F506</f>
        <v>10000</v>
      </c>
      <c r="D506" s="44">
        <f>G506</f>
        <v>10000</v>
      </c>
      <c r="E506" s="58">
        <f>D506/C506*100</f>
        <v>100</v>
      </c>
      <c r="F506" s="43">
        <v>10000</v>
      </c>
      <c r="G506" s="44">
        <v>10000</v>
      </c>
      <c r="H506" s="58">
        <f>G506/F506*100</f>
        <v>100</v>
      </c>
      <c r="I506" s="43"/>
      <c r="J506" s="44"/>
      <c r="K506" s="39"/>
    </row>
    <row r="507" spans="1:11" s="34" customFormat="1" ht="19.5" customHeight="1" thickBot="1" thickTop="1">
      <c r="A507" s="72">
        <v>852</v>
      </c>
      <c r="B507" s="60" t="s">
        <v>90</v>
      </c>
      <c r="C507" s="61">
        <f aca="true" t="shared" si="79" ref="C507:D510">F507+I507</f>
        <v>44696242</v>
      </c>
      <c r="D507" s="62">
        <f t="shared" si="79"/>
        <v>43395677</v>
      </c>
      <c r="E507" s="73">
        <f t="shared" si="78"/>
        <v>97.0902139826431</v>
      </c>
      <c r="F507" s="61">
        <f>F508+F515</f>
        <v>25759303</v>
      </c>
      <c r="G507" s="62">
        <f>G508+G515</f>
        <v>24521727</v>
      </c>
      <c r="H507" s="73">
        <f t="shared" si="77"/>
        <v>95.19561534720097</v>
      </c>
      <c r="I507" s="61">
        <f>I508+I515</f>
        <v>18936939</v>
      </c>
      <c r="J507" s="62">
        <f>J508+J515</f>
        <v>18873950</v>
      </c>
      <c r="K507" s="64">
        <f>J507/I507*100</f>
        <v>99.66737496487684</v>
      </c>
    </row>
    <row r="508" spans="1:11" s="34" customFormat="1" ht="14.25" customHeight="1" thickTop="1">
      <c r="A508" s="229"/>
      <c r="B508" s="161" t="s">
        <v>8</v>
      </c>
      <c r="C508" s="230">
        <f t="shared" si="79"/>
        <v>44146242</v>
      </c>
      <c r="D508" s="231">
        <f t="shared" si="79"/>
        <v>42865032</v>
      </c>
      <c r="E508" s="85">
        <f t="shared" si="78"/>
        <v>97.09780506345251</v>
      </c>
      <c r="F508" s="230">
        <f>F509+F511+F512</f>
        <v>25209303</v>
      </c>
      <c r="G508" s="231">
        <f>G509+G511+G512</f>
        <v>23991082</v>
      </c>
      <c r="H508" s="85">
        <f t="shared" si="77"/>
        <v>95.16757365326602</v>
      </c>
      <c r="I508" s="230">
        <f>I509+I511+I512</f>
        <v>18936939</v>
      </c>
      <c r="J508" s="231">
        <f>J509+J511+J512</f>
        <v>18873950</v>
      </c>
      <c r="K508" s="232">
        <f>J508/I508*100</f>
        <v>99.66737496487684</v>
      </c>
    </row>
    <row r="509" spans="1:11" s="87" customFormat="1" ht="24">
      <c r="A509" s="41"/>
      <c r="B509" s="57" t="s">
        <v>145</v>
      </c>
      <c r="C509" s="43">
        <f t="shared" si="79"/>
        <v>9195860</v>
      </c>
      <c r="D509" s="44">
        <f t="shared" si="79"/>
        <v>9075001</v>
      </c>
      <c r="E509" s="70">
        <f t="shared" si="78"/>
        <v>98.6857237930982</v>
      </c>
      <c r="F509" s="43">
        <f>F520+F531+F539+F544+F566+F572+F587+F592+F599+F556</f>
        <v>8064301</v>
      </c>
      <c r="G509" s="44">
        <f>G520+G531+G539+G544+G566+G572+G587+G592+G599+G556</f>
        <v>7947079</v>
      </c>
      <c r="H509" s="70">
        <f t="shared" si="77"/>
        <v>98.54640842399111</v>
      </c>
      <c r="I509" s="95">
        <f>I520+I531+I539+I544+I566+I572+I587+I592+I599+I556</f>
        <v>1131559</v>
      </c>
      <c r="J509" s="44">
        <f>J520+J531+J539+J544+J566+J572+J587+J592+J599+J556</f>
        <v>1127922</v>
      </c>
      <c r="K509" s="70">
        <f>J509/I509*100</f>
        <v>99.67858503180126</v>
      </c>
    </row>
    <row r="510" spans="1:11" s="136" customFormat="1" ht="34.5" customHeight="1" hidden="1">
      <c r="A510" s="127"/>
      <c r="B510" s="84" t="s">
        <v>164</v>
      </c>
      <c r="C510" s="213">
        <f t="shared" si="79"/>
        <v>0</v>
      </c>
      <c r="D510" s="214">
        <f t="shared" si="79"/>
        <v>0</v>
      </c>
      <c r="E510" s="215" t="e">
        <f t="shared" si="78"/>
        <v>#DIV/0!</v>
      </c>
      <c r="F510" s="216"/>
      <c r="G510" s="214"/>
      <c r="H510" s="215"/>
      <c r="I510" s="216">
        <f>I600</f>
        <v>0</v>
      </c>
      <c r="J510" s="214">
        <f>J600</f>
        <v>0</v>
      </c>
      <c r="K510" s="128"/>
    </row>
    <row r="511" spans="1:11" s="87" customFormat="1" ht="12">
      <c r="A511" s="41"/>
      <c r="B511" s="57" t="s">
        <v>28</v>
      </c>
      <c r="C511" s="43">
        <f aca="true" t="shared" si="80" ref="C511:D518">F511+I511</f>
        <v>1494000</v>
      </c>
      <c r="D511" s="44">
        <f t="shared" si="80"/>
        <v>1453336</v>
      </c>
      <c r="E511" s="70">
        <f t="shared" si="78"/>
        <v>97.27817938420348</v>
      </c>
      <c r="F511" s="43">
        <f>F521+F540+F582+F601+F532</f>
        <v>1275000</v>
      </c>
      <c r="G511" s="44">
        <f>G521+G540+G582+G601+G532</f>
        <v>1234419</v>
      </c>
      <c r="H511" s="70">
        <f t="shared" si="77"/>
        <v>96.81717647058824</v>
      </c>
      <c r="I511" s="95">
        <f>I521+I540+I582+I601+I532</f>
        <v>219000</v>
      </c>
      <c r="J511" s="44">
        <f>J521+J540+J582+J601+J532</f>
        <v>218917</v>
      </c>
      <c r="K511" s="70">
        <f>J511/I511*100</f>
        <v>99.962100456621</v>
      </c>
    </row>
    <row r="512" spans="1:11" s="87" customFormat="1" ht="12">
      <c r="A512" s="41"/>
      <c r="B512" s="57" t="s">
        <v>9</v>
      </c>
      <c r="C512" s="43">
        <f t="shared" si="80"/>
        <v>33456382</v>
      </c>
      <c r="D512" s="44">
        <f t="shared" si="80"/>
        <v>32336695</v>
      </c>
      <c r="E512" s="70">
        <f t="shared" si="78"/>
        <v>96.65329323415783</v>
      </c>
      <c r="F512" s="43">
        <f>F522+F528+F533+F541+F546+F553+F557+F560+F567+F573+F583+F588+F593+F596+F602</f>
        <v>15870002</v>
      </c>
      <c r="G512" s="44">
        <f>G522+G528+G533+G541+G546+G553+G557+G560+G567+G573+G583+G588+G593+G596+G602</f>
        <v>14809584</v>
      </c>
      <c r="H512" s="70">
        <f t="shared" si="77"/>
        <v>93.31809788051697</v>
      </c>
      <c r="I512" s="95">
        <f>I522+I528+I533+I541+I546+I553+I557+I560+I567+I573+I583+I588+I593+I596+I602</f>
        <v>17586380</v>
      </c>
      <c r="J512" s="44">
        <f>J522+J528+J533+J541+J546+J553+J557+J560+J567+J573+J583+J588+J593+J596+J602</f>
        <v>17527111</v>
      </c>
      <c r="K512" s="39">
        <f>J512/I512*100</f>
        <v>99.66298351337797</v>
      </c>
    </row>
    <row r="513" spans="1:11" s="136" customFormat="1" ht="35.25" customHeight="1" hidden="1">
      <c r="A513" s="127"/>
      <c r="B513" s="84" t="s">
        <v>164</v>
      </c>
      <c r="C513" s="213">
        <f>F513+I513</f>
        <v>0</v>
      </c>
      <c r="D513" s="214">
        <f>G513+J513</f>
        <v>0</v>
      </c>
      <c r="E513" s="215" t="e">
        <f>D513/C513*100</f>
        <v>#DIV/0!</v>
      </c>
      <c r="F513" s="216"/>
      <c r="G513" s="214"/>
      <c r="H513" s="215"/>
      <c r="I513" s="213"/>
      <c r="J513" s="214"/>
      <c r="K513" s="128"/>
    </row>
    <row r="514" spans="1:11" s="103" customFormat="1" ht="11.25">
      <c r="A514" s="127"/>
      <c r="B514" s="165" t="s">
        <v>34</v>
      </c>
      <c r="C514" s="99">
        <f t="shared" si="80"/>
        <v>79570</v>
      </c>
      <c r="D514" s="100">
        <f t="shared" si="80"/>
        <v>73407</v>
      </c>
      <c r="E514" s="101">
        <f t="shared" si="78"/>
        <v>92.25461857483977</v>
      </c>
      <c r="F514" s="99">
        <f>F523+F534+F574+F584+F547</f>
        <v>79570</v>
      </c>
      <c r="G514" s="100">
        <f>G523+G534+G574+G584+G547</f>
        <v>73407</v>
      </c>
      <c r="H514" s="101">
        <f t="shared" si="77"/>
        <v>92.25461857483977</v>
      </c>
      <c r="I514" s="99"/>
      <c r="J514" s="100"/>
      <c r="K514" s="101"/>
    </row>
    <row r="515" spans="1:11" s="34" customFormat="1" ht="13.5" customHeight="1">
      <c r="A515" s="93"/>
      <c r="B515" s="104" t="s">
        <v>5</v>
      </c>
      <c r="C515" s="162">
        <f t="shared" si="80"/>
        <v>550000</v>
      </c>
      <c r="D515" s="163">
        <f t="shared" si="80"/>
        <v>530645</v>
      </c>
      <c r="E515" s="85">
        <f t="shared" si="78"/>
        <v>96.4809090909091</v>
      </c>
      <c r="F515" s="162">
        <f>SUM(F516:F517)</f>
        <v>550000</v>
      </c>
      <c r="G515" s="163">
        <f>SUM(G516:G517)</f>
        <v>530645</v>
      </c>
      <c r="H515" s="85">
        <f t="shared" si="77"/>
        <v>96.4809090909091</v>
      </c>
      <c r="I515" s="162"/>
      <c r="J515" s="163"/>
      <c r="K515" s="85"/>
    </row>
    <row r="516" spans="1:11" s="87" customFormat="1" ht="12.75" customHeight="1">
      <c r="A516" s="41"/>
      <c r="B516" s="42" t="s">
        <v>19</v>
      </c>
      <c r="C516" s="43">
        <f t="shared" si="80"/>
        <v>394500</v>
      </c>
      <c r="D516" s="44">
        <f t="shared" si="80"/>
        <v>375320</v>
      </c>
      <c r="E516" s="70">
        <f t="shared" si="78"/>
        <v>95.1381495564005</v>
      </c>
      <c r="F516" s="43">
        <f>F577+F536</f>
        <v>394500</v>
      </c>
      <c r="G516" s="44">
        <f>G577+G536</f>
        <v>375320</v>
      </c>
      <c r="H516" s="70">
        <f t="shared" si="77"/>
        <v>95.1381495564005</v>
      </c>
      <c r="I516" s="43"/>
      <c r="J516" s="44"/>
      <c r="K516" s="70"/>
    </row>
    <row r="517" spans="1:11" s="87" customFormat="1" ht="12.75" customHeight="1" thickBot="1">
      <c r="A517" s="88"/>
      <c r="B517" s="89" t="s">
        <v>6</v>
      </c>
      <c r="C517" s="71">
        <f t="shared" si="80"/>
        <v>155500</v>
      </c>
      <c r="D517" s="90">
        <f t="shared" si="80"/>
        <v>155325</v>
      </c>
      <c r="E517" s="91">
        <f t="shared" si="78"/>
        <v>99.88745980707395</v>
      </c>
      <c r="F517" s="71">
        <f>F569+F576+F525+F605</f>
        <v>155500</v>
      </c>
      <c r="G517" s="90">
        <f>G569+G576+G525+G605</f>
        <v>155325</v>
      </c>
      <c r="H517" s="91">
        <f t="shared" si="77"/>
        <v>99.88745980707395</v>
      </c>
      <c r="I517" s="71"/>
      <c r="J517" s="90"/>
      <c r="K517" s="91"/>
    </row>
    <row r="518" spans="1:11" s="51" customFormat="1" ht="36.75" customHeight="1" thickTop="1">
      <c r="A518" s="111">
        <v>85201</v>
      </c>
      <c r="B518" s="153" t="s">
        <v>91</v>
      </c>
      <c r="C518" s="113">
        <f t="shared" si="80"/>
        <v>1275288</v>
      </c>
      <c r="D518" s="114">
        <f t="shared" si="80"/>
        <v>1241079</v>
      </c>
      <c r="E518" s="75">
        <f t="shared" si="78"/>
        <v>97.31754709524438</v>
      </c>
      <c r="F518" s="113">
        <f>F519+F524</f>
        <v>1275288</v>
      </c>
      <c r="G518" s="114">
        <f>G519+G524</f>
        <v>1241079</v>
      </c>
      <c r="H518" s="75">
        <f t="shared" si="77"/>
        <v>97.31754709524438</v>
      </c>
      <c r="I518" s="113"/>
      <c r="J518" s="114"/>
      <c r="K518" s="75"/>
    </row>
    <row r="519" spans="1:11" ht="12.75">
      <c r="A519" s="35"/>
      <c r="B519" s="52" t="s">
        <v>8</v>
      </c>
      <c r="C519" s="53">
        <f>F519+I519</f>
        <v>1275288</v>
      </c>
      <c r="D519" s="54">
        <f>G519+J519</f>
        <v>1241079</v>
      </c>
      <c r="E519" s="55">
        <f t="shared" si="78"/>
        <v>97.31754709524438</v>
      </c>
      <c r="F519" s="53">
        <f>SUM(F520:F522)</f>
        <v>1275288</v>
      </c>
      <c r="G519" s="54">
        <f>SUM(G520:G522)</f>
        <v>1241079</v>
      </c>
      <c r="H519" s="55">
        <f t="shared" si="77"/>
        <v>97.31754709524438</v>
      </c>
      <c r="I519" s="53"/>
      <c r="J519" s="54"/>
      <c r="K519" s="69"/>
    </row>
    <row r="520" spans="1:11" s="45" customFormat="1" ht="24">
      <c r="A520" s="41"/>
      <c r="B520" s="57" t="s">
        <v>145</v>
      </c>
      <c r="C520" s="43">
        <f aca="true" t="shared" si="81" ref="C520:D523">F520</f>
        <v>291248</v>
      </c>
      <c r="D520" s="44">
        <f t="shared" si="81"/>
        <v>290881</v>
      </c>
      <c r="E520" s="70">
        <f t="shared" si="78"/>
        <v>99.87399055100808</v>
      </c>
      <c r="F520" s="43">
        <v>291248</v>
      </c>
      <c r="G520" s="44">
        <v>290881</v>
      </c>
      <c r="H520" s="70">
        <f t="shared" si="77"/>
        <v>99.87399055100808</v>
      </c>
      <c r="I520" s="43"/>
      <c r="J520" s="44"/>
      <c r="K520" s="39"/>
    </row>
    <row r="521" spans="1:11" s="45" customFormat="1" ht="12">
      <c r="A521" s="41"/>
      <c r="B521" s="57" t="s">
        <v>28</v>
      </c>
      <c r="C521" s="43">
        <f t="shared" si="81"/>
        <v>507000</v>
      </c>
      <c r="D521" s="44">
        <f t="shared" si="81"/>
        <v>492661</v>
      </c>
      <c r="E521" s="70">
        <f t="shared" si="78"/>
        <v>97.17179487179487</v>
      </c>
      <c r="F521" s="43">
        <v>507000</v>
      </c>
      <c r="G521" s="44">
        <v>492661</v>
      </c>
      <c r="H521" s="70">
        <f t="shared" si="77"/>
        <v>97.17179487179487</v>
      </c>
      <c r="I521" s="43"/>
      <c r="J521" s="44"/>
      <c r="K521" s="39"/>
    </row>
    <row r="522" spans="1:11" ht="12">
      <c r="A522" s="35"/>
      <c r="B522" s="57" t="s">
        <v>9</v>
      </c>
      <c r="C522" s="43">
        <f t="shared" si="81"/>
        <v>477040</v>
      </c>
      <c r="D522" s="44">
        <f t="shared" si="81"/>
        <v>457537</v>
      </c>
      <c r="E522" s="70">
        <f t="shared" si="78"/>
        <v>95.9116635921516</v>
      </c>
      <c r="F522" s="43">
        <f>468200+8840</f>
        <v>477040</v>
      </c>
      <c r="G522" s="44">
        <f>449398+8800-661</f>
        <v>457537</v>
      </c>
      <c r="H522" s="70">
        <f t="shared" si="77"/>
        <v>95.9116635921516</v>
      </c>
      <c r="I522" s="43"/>
      <c r="J522" s="44"/>
      <c r="K522" s="39"/>
    </row>
    <row r="523" spans="1:11" s="136" customFormat="1" ht="9.75" customHeight="1">
      <c r="A523" s="127"/>
      <c r="B523" s="165" t="s">
        <v>34</v>
      </c>
      <c r="C523" s="99">
        <f t="shared" si="81"/>
        <v>5570</v>
      </c>
      <c r="D523" s="100">
        <f t="shared" si="81"/>
        <v>5553</v>
      </c>
      <c r="E523" s="101">
        <f t="shared" si="78"/>
        <v>99.6947935368043</v>
      </c>
      <c r="F523" s="99">
        <v>5570</v>
      </c>
      <c r="G523" s="100">
        <v>5553</v>
      </c>
      <c r="H523" s="101">
        <f t="shared" si="77"/>
        <v>99.6947935368043</v>
      </c>
      <c r="I523" s="99"/>
      <c r="J523" s="100"/>
      <c r="K523" s="128"/>
    </row>
    <row r="524" spans="1:11" ht="12.75" hidden="1">
      <c r="A524" s="35"/>
      <c r="B524" s="36" t="s">
        <v>5</v>
      </c>
      <c r="C524" s="53">
        <f>F524+I524</f>
        <v>0</v>
      </c>
      <c r="D524" s="54">
        <f>G524+J524</f>
        <v>0</v>
      </c>
      <c r="E524" s="130" t="e">
        <f t="shared" si="78"/>
        <v>#DIV/0!</v>
      </c>
      <c r="F524" s="53">
        <f>F525</f>
        <v>0</v>
      </c>
      <c r="G524" s="54">
        <f>G525</f>
        <v>0</v>
      </c>
      <c r="H524" s="130" t="e">
        <f t="shared" si="77"/>
        <v>#DIV/0!</v>
      </c>
      <c r="I524" s="37"/>
      <c r="J524" s="38"/>
      <c r="K524" s="40"/>
    </row>
    <row r="525" spans="1:11" s="45" customFormat="1" ht="12" hidden="1">
      <c r="A525" s="157"/>
      <c r="B525" s="121" t="s">
        <v>6</v>
      </c>
      <c r="C525" s="122">
        <f>F525</f>
        <v>0</v>
      </c>
      <c r="D525" s="123">
        <f>G525</f>
        <v>0</v>
      </c>
      <c r="E525" s="58" t="e">
        <f t="shared" si="78"/>
        <v>#DIV/0!</v>
      </c>
      <c r="F525" s="122"/>
      <c r="G525" s="123"/>
      <c r="H525" s="58" t="e">
        <f t="shared" si="77"/>
        <v>#DIV/0!</v>
      </c>
      <c r="I525" s="122"/>
      <c r="J525" s="123"/>
      <c r="K525" s="124"/>
    </row>
    <row r="526" spans="1:11" ht="16.5" customHeight="1">
      <c r="A526" s="74">
        <v>85202</v>
      </c>
      <c r="B526" s="159" t="s">
        <v>92</v>
      </c>
      <c r="C526" s="65">
        <f>F526+I526</f>
        <v>1368800</v>
      </c>
      <c r="D526" s="66">
        <f>G526+J526</f>
        <v>1360633</v>
      </c>
      <c r="E526" s="50">
        <f t="shared" si="78"/>
        <v>99.40334599649327</v>
      </c>
      <c r="F526" s="65">
        <f>F527</f>
        <v>1368800</v>
      </c>
      <c r="G526" s="66">
        <f>G527</f>
        <v>1360633</v>
      </c>
      <c r="H526" s="50">
        <f t="shared" si="77"/>
        <v>99.40334599649327</v>
      </c>
      <c r="I526" s="65"/>
      <c r="J526" s="66"/>
      <c r="K526" s="67"/>
    </row>
    <row r="527" spans="1:11" s="160" customFormat="1" ht="12.75">
      <c r="A527" s="233"/>
      <c r="B527" s="234" t="s">
        <v>43</v>
      </c>
      <c r="C527" s="53">
        <f>F527+I527</f>
        <v>1368800</v>
      </c>
      <c r="D527" s="54">
        <f>G527+J527</f>
        <v>1360633</v>
      </c>
      <c r="E527" s="55">
        <f t="shared" si="78"/>
        <v>99.40334599649327</v>
      </c>
      <c r="F527" s="53">
        <f>F528</f>
        <v>1368800</v>
      </c>
      <c r="G527" s="54">
        <f>G528</f>
        <v>1360633</v>
      </c>
      <c r="H527" s="55">
        <f t="shared" si="77"/>
        <v>99.40334599649327</v>
      </c>
      <c r="I527" s="53"/>
      <c r="J527" s="54"/>
      <c r="K527" s="69"/>
    </row>
    <row r="528" spans="1:11" s="45" customFormat="1" ht="12">
      <c r="A528" s="157"/>
      <c r="B528" s="121" t="s">
        <v>9</v>
      </c>
      <c r="C528" s="122">
        <f>F528</f>
        <v>1368800</v>
      </c>
      <c r="D528" s="123">
        <f>G528</f>
        <v>1360633</v>
      </c>
      <c r="E528" s="58"/>
      <c r="F528" s="43">
        <v>1368800</v>
      </c>
      <c r="G528" s="44">
        <v>1360633</v>
      </c>
      <c r="H528" s="58"/>
      <c r="I528" s="122"/>
      <c r="J528" s="123"/>
      <c r="K528" s="124"/>
    </row>
    <row r="529" spans="1:11" ht="13.5" customHeight="1">
      <c r="A529" s="74">
        <v>85203</v>
      </c>
      <c r="B529" s="159" t="s">
        <v>93</v>
      </c>
      <c r="C529" s="65">
        <f aca="true" t="shared" si="82" ref="C529:D539">F529+I529</f>
        <v>1248639</v>
      </c>
      <c r="D529" s="66">
        <f t="shared" si="82"/>
        <v>1237864</v>
      </c>
      <c r="E529" s="50">
        <f t="shared" si="78"/>
        <v>99.1370604313977</v>
      </c>
      <c r="F529" s="65">
        <f>F530+F535</f>
        <v>515639</v>
      </c>
      <c r="G529" s="66">
        <f>G530+G535</f>
        <v>509974</v>
      </c>
      <c r="H529" s="50">
        <f t="shared" si="77"/>
        <v>98.90136316298805</v>
      </c>
      <c r="I529" s="65">
        <f>I530+I535</f>
        <v>733000</v>
      </c>
      <c r="J529" s="66">
        <f>J530+J535</f>
        <v>727890</v>
      </c>
      <c r="K529" s="67">
        <f>J529/I529*100</f>
        <v>99.30286493860847</v>
      </c>
    </row>
    <row r="530" spans="1:11" ht="12.75">
      <c r="A530" s="35"/>
      <c r="B530" s="36" t="s">
        <v>43</v>
      </c>
      <c r="C530" s="53">
        <f t="shared" si="82"/>
        <v>1248639</v>
      </c>
      <c r="D530" s="54">
        <f t="shared" si="82"/>
        <v>1237864</v>
      </c>
      <c r="E530" s="55">
        <f t="shared" si="78"/>
        <v>99.1370604313977</v>
      </c>
      <c r="F530" s="53">
        <f>SUM(F531:F533)</f>
        <v>515639</v>
      </c>
      <c r="G530" s="54">
        <f>SUM(G531:G533)</f>
        <v>509974</v>
      </c>
      <c r="H530" s="55">
        <f t="shared" si="77"/>
        <v>98.90136316298805</v>
      </c>
      <c r="I530" s="53">
        <f>SUM(I531:I533)</f>
        <v>733000</v>
      </c>
      <c r="J530" s="54">
        <f>SUM(J531:J533)</f>
        <v>727890</v>
      </c>
      <c r="K530" s="69">
        <f>J530/I530*100</f>
        <v>99.30286493860847</v>
      </c>
    </row>
    <row r="531" spans="1:11" s="45" customFormat="1" ht="24" customHeight="1">
      <c r="A531" s="41"/>
      <c r="B531" s="57" t="s">
        <v>145</v>
      </c>
      <c r="C531" s="43">
        <f t="shared" si="82"/>
        <v>513676</v>
      </c>
      <c r="D531" s="44">
        <f t="shared" si="82"/>
        <v>512374</v>
      </c>
      <c r="E531" s="70">
        <f t="shared" si="78"/>
        <v>99.74653283392645</v>
      </c>
      <c r="F531" s="43">
        <v>139557</v>
      </c>
      <c r="G531" s="44">
        <v>139241</v>
      </c>
      <c r="H531" s="70">
        <f t="shared" si="77"/>
        <v>99.77356922261154</v>
      </c>
      <c r="I531" s="43">
        <v>374119</v>
      </c>
      <c r="J531" s="44">
        <v>373133</v>
      </c>
      <c r="K531" s="39">
        <f>J531/I531*100</f>
        <v>99.73644749397918</v>
      </c>
    </row>
    <row r="532" spans="1:11" s="45" customFormat="1" ht="12">
      <c r="A532" s="41"/>
      <c r="B532" s="57" t="s">
        <v>28</v>
      </c>
      <c r="C532" s="43">
        <f>F532+I532</f>
        <v>507200</v>
      </c>
      <c r="D532" s="44">
        <f>G532+J532</f>
        <v>507117</v>
      </c>
      <c r="E532" s="70">
        <f>D532/C532*100</f>
        <v>99.9836356466877</v>
      </c>
      <c r="F532" s="43">
        <v>288200</v>
      </c>
      <c r="G532" s="44">
        <v>288200</v>
      </c>
      <c r="H532" s="70"/>
      <c r="I532" s="43">
        <v>219000</v>
      </c>
      <c r="J532" s="44">
        <v>218917</v>
      </c>
      <c r="K532" s="39">
        <f>J532/I532*100</f>
        <v>99.962100456621</v>
      </c>
    </row>
    <row r="533" spans="1:11" s="45" customFormat="1" ht="10.5" customHeight="1">
      <c r="A533" s="41"/>
      <c r="B533" s="42" t="s">
        <v>9</v>
      </c>
      <c r="C533" s="43">
        <f t="shared" si="82"/>
        <v>227763</v>
      </c>
      <c r="D533" s="44">
        <f t="shared" si="82"/>
        <v>218373</v>
      </c>
      <c r="E533" s="70">
        <f t="shared" si="78"/>
        <v>95.8772935024565</v>
      </c>
      <c r="F533" s="43">
        <v>87882</v>
      </c>
      <c r="G533" s="44">
        <v>82533</v>
      </c>
      <c r="H533" s="70">
        <f t="shared" si="77"/>
        <v>93.9134293712023</v>
      </c>
      <c r="I533" s="43">
        <f>358881-I532</f>
        <v>139881</v>
      </c>
      <c r="J533" s="44">
        <f>354757-J532</f>
        <v>135840</v>
      </c>
      <c r="K533" s="39">
        <f>J533/I533*100</f>
        <v>97.11111587706694</v>
      </c>
    </row>
    <row r="534" spans="1:11" s="136" customFormat="1" ht="11.25" hidden="1">
      <c r="A534" s="127"/>
      <c r="B534" s="165" t="s">
        <v>34</v>
      </c>
      <c r="C534" s="99">
        <f t="shared" si="82"/>
        <v>0</v>
      </c>
      <c r="D534" s="100">
        <f t="shared" si="82"/>
        <v>0</v>
      </c>
      <c r="E534" s="101" t="e">
        <f t="shared" si="78"/>
        <v>#DIV/0!</v>
      </c>
      <c r="F534" s="99"/>
      <c r="G534" s="100"/>
      <c r="H534" s="101"/>
      <c r="I534" s="99"/>
      <c r="J534" s="100"/>
      <c r="K534" s="128"/>
    </row>
    <row r="535" spans="1:11" ht="12.75" hidden="1">
      <c r="A535" s="35"/>
      <c r="B535" s="36" t="s">
        <v>5</v>
      </c>
      <c r="C535" s="53">
        <f>F535+I535</f>
        <v>0</v>
      </c>
      <c r="D535" s="54">
        <f>G535+J535</f>
        <v>0</v>
      </c>
      <c r="E535" s="130" t="e">
        <f t="shared" si="78"/>
        <v>#DIV/0!</v>
      </c>
      <c r="F535" s="53"/>
      <c r="G535" s="54"/>
      <c r="H535" s="130"/>
      <c r="I535" s="53">
        <f>I536</f>
        <v>0</v>
      </c>
      <c r="J535" s="54">
        <f>J536</f>
        <v>0</v>
      </c>
      <c r="K535" s="130" t="e">
        <f>J535/I535*100</f>
        <v>#DIV/0!</v>
      </c>
    </row>
    <row r="536" spans="1:11" s="45" customFormat="1" ht="12" hidden="1">
      <c r="A536" s="157"/>
      <c r="B536" s="121" t="s">
        <v>19</v>
      </c>
      <c r="C536" s="122">
        <f>F536+I536</f>
        <v>0</v>
      </c>
      <c r="D536" s="123">
        <f>G536+J536</f>
        <v>0</v>
      </c>
      <c r="E536" s="58" t="e">
        <f t="shared" si="78"/>
        <v>#DIV/0!</v>
      </c>
      <c r="F536" s="122"/>
      <c r="G536" s="123"/>
      <c r="H536" s="58"/>
      <c r="I536" s="122">
        <v>0</v>
      </c>
      <c r="J536" s="123">
        <v>0</v>
      </c>
      <c r="K536" s="124"/>
    </row>
    <row r="537" spans="1:11" s="51" customFormat="1" ht="17.25" customHeight="1">
      <c r="A537" s="74">
        <v>85204</v>
      </c>
      <c r="B537" s="159" t="s">
        <v>94</v>
      </c>
      <c r="C537" s="65">
        <f t="shared" si="82"/>
        <v>3606242</v>
      </c>
      <c r="D537" s="66">
        <f t="shared" si="82"/>
        <v>2847951</v>
      </c>
      <c r="E537" s="50">
        <f t="shared" si="78"/>
        <v>78.97281990504243</v>
      </c>
      <c r="F537" s="65">
        <f>F538</f>
        <v>3606242</v>
      </c>
      <c r="G537" s="66">
        <f>G538</f>
        <v>2847951</v>
      </c>
      <c r="H537" s="50">
        <f t="shared" si="77"/>
        <v>78.97281990504243</v>
      </c>
      <c r="I537" s="65"/>
      <c r="J537" s="66"/>
      <c r="K537" s="67"/>
    </row>
    <row r="538" spans="1:11" ht="12" customHeight="1">
      <c r="A538" s="35"/>
      <c r="B538" s="36" t="s">
        <v>43</v>
      </c>
      <c r="C538" s="53">
        <f t="shared" si="82"/>
        <v>3606242</v>
      </c>
      <c r="D538" s="54">
        <f t="shared" si="82"/>
        <v>2847951</v>
      </c>
      <c r="E538" s="55">
        <f t="shared" si="78"/>
        <v>78.97281990504243</v>
      </c>
      <c r="F538" s="53">
        <f>SUM(F539:F541)</f>
        <v>3606242</v>
      </c>
      <c r="G538" s="54">
        <f>SUM(G539:G541)</f>
        <v>2847951</v>
      </c>
      <c r="H538" s="55">
        <f t="shared" si="77"/>
        <v>78.97281990504243</v>
      </c>
      <c r="I538" s="53"/>
      <c r="J538" s="54"/>
      <c r="K538" s="69"/>
    </row>
    <row r="539" spans="1:11" s="45" customFormat="1" ht="24">
      <c r="A539" s="41"/>
      <c r="B539" s="57" t="s">
        <v>145</v>
      </c>
      <c r="C539" s="43">
        <f t="shared" si="82"/>
        <v>469174</v>
      </c>
      <c r="D539" s="44">
        <f t="shared" si="82"/>
        <v>413680</v>
      </c>
      <c r="E539" s="70">
        <f t="shared" si="78"/>
        <v>88.17197883940713</v>
      </c>
      <c r="F539" s="43">
        <v>469174</v>
      </c>
      <c r="G539" s="44">
        <v>413680</v>
      </c>
      <c r="H539" s="70">
        <f t="shared" si="77"/>
        <v>88.17197883940713</v>
      </c>
      <c r="I539" s="43"/>
      <c r="J539" s="44"/>
      <c r="K539" s="39"/>
    </row>
    <row r="540" spans="1:11" s="45" customFormat="1" ht="11.25" customHeight="1">
      <c r="A540" s="41"/>
      <c r="B540" s="57" t="s">
        <v>28</v>
      </c>
      <c r="C540" s="43">
        <f aca="true" t="shared" si="83" ref="C540:D544">F540+I540</f>
        <v>133800</v>
      </c>
      <c r="D540" s="44">
        <f t="shared" si="83"/>
        <v>131558</v>
      </c>
      <c r="E540" s="70">
        <f t="shared" si="78"/>
        <v>98.32436472346787</v>
      </c>
      <c r="F540" s="43">
        <v>133800</v>
      </c>
      <c r="G540" s="44">
        <v>131558</v>
      </c>
      <c r="H540" s="70">
        <f t="shared" si="77"/>
        <v>98.32436472346787</v>
      </c>
      <c r="I540" s="43"/>
      <c r="J540" s="44"/>
      <c r="K540" s="39"/>
    </row>
    <row r="541" spans="1:11" s="45" customFormat="1" ht="12.75" customHeight="1">
      <c r="A541" s="157"/>
      <c r="B541" s="121" t="s">
        <v>9</v>
      </c>
      <c r="C541" s="122">
        <f t="shared" si="83"/>
        <v>3003268</v>
      </c>
      <c r="D541" s="123">
        <f t="shared" si="83"/>
        <v>2302713</v>
      </c>
      <c r="E541" s="58">
        <f t="shared" si="78"/>
        <v>76.67357691687855</v>
      </c>
      <c r="F541" s="122">
        <v>3003268</v>
      </c>
      <c r="G541" s="123">
        <v>2302713</v>
      </c>
      <c r="H541" s="58">
        <f t="shared" si="77"/>
        <v>76.67357691687855</v>
      </c>
      <c r="I541" s="122"/>
      <c r="J541" s="123"/>
      <c r="K541" s="124"/>
    </row>
    <row r="542" spans="1:11" s="45" customFormat="1" ht="73.5" customHeight="1">
      <c r="A542" s="74">
        <v>85212</v>
      </c>
      <c r="B542" s="159" t="s">
        <v>137</v>
      </c>
      <c r="C542" s="65">
        <f t="shared" si="83"/>
        <v>17443518</v>
      </c>
      <c r="D542" s="66">
        <f t="shared" si="83"/>
        <v>17386531</v>
      </c>
      <c r="E542" s="50">
        <f t="shared" si="78"/>
        <v>99.67330557975748</v>
      </c>
      <c r="F542" s="65">
        <f>F543+F548</f>
        <v>474518</v>
      </c>
      <c r="G542" s="66">
        <f>G543+G548</f>
        <v>464030</v>
      </c>
      <c r="H542" s="50">
        <f t="shared" si="77"/>
        <v>97.7897571851858</v>
      </c>
      <c r="I542" s="65">
        <f>I543+I548</f>
        <v>16969000</v>
      </c>
      <c r="J542" s="66">
        <f>J543+J548</f>
        <v>16922501</v>
      </c>
      <c r="K542" s="67">
        <f>J542/I542*100</f>
        <v>99.72597678118923</v>
      </c>
    </row>
    <row r="543" spans="1:11" s="45" customFormat="1" ht="14.25" customHeight="1">
      <c r="A543" s="76"/>
      <c r="B543" s="36" t="s">
        <v>43</v>
      </c>
      <c r="C543" s="53">
        <f t="shared" si="83"/>
        <v>17443518</v>
      </c>
      <c r="D543" s="54">
        <f t="shared" si="83"/>
        <v>17386531</v>
      </c>
      <c r="E543" s="55">
        <f t="shared" si="78"/>
        <v>99.67330557975748</v>
      </c>
      <c r="F543" s="53">
        <f>F544+F546</f>
        <v>474518</v>
      </c>
      <c r="G543" s="54">
        <f>G544+G546</f>
        <v>464030</v>
      </c>
      <c r="H543" s="55">
        <f t="shared" si="77"/>
        <v>97.7897571851858</v>
      </c>
      <c r="I543" s="53">
        <f>I544+I546</f>
        <v>16969000</v>
      </c>
      <c r="J543" s="54">
        <f>J544+J546</f>
        <v>16922501</v>
      </c>
      <c r="K543" s="69">
        <f>J543/I543*100</f>
        <v>99.72597678118923</v>
      </c>
    </row>
    <row r="544" spans="1:11" s="45" customFormat="1" ht="27.75" customHeight="1">
      <c r="A544" s="41"/>
      <c r="B544" s="57" t="s">
        <v>145</v>
      </c>
      <c r="C544" s="43">
        <f t="shared" si="83"/>
        <v>962828</v>
      </c>
      <c r="D544" s="44">
        <f t="shared" si="83"/>
        <v>960893</v>
      </c>
      <c r="E544" s="70">
        <f t="shared" si="78"/>
        <v>99.79902952552273</v>
      </c>
      <c r="F544" s="235">
        <v>332408</v>
      </c>
      <c r="G544" s="236">
        <v>330473</v>
      </c>
      <c r="H544" s="70">
        <f t="shared" si="77"/>
        <v>99.41788404611201</v>
      </c>
      <c r="I544" s="43">
        <v>630420</v>
      </c>
      <c r="J544" s="44">
        <v>630420</v>
      </c>
      <c r="K544" s="39">
        <f>J544/I544*100</f>
        <v>100</v>
      </c>
    </row>
    <row r="545" spans="1:11" s="45" customFormat="1" ht="12" customHeight="1" hidden="1">
      <c r="A545" s="41"/>
      <c r="B545" s="57" t="s">
        <v>28</v>
      </c>
      <c r="C545" s="43" t="e">
        <f>SUM(F545:I545)</f>
        <v>#REF!</v>
      </c>
      <c r="D545" s="44" t="e">
        <f>SUM(G545:J545)</f>
        <v>#REF!</v>
      </c>
      <c r="E545" s="70" t="e">
        <f t="shared" si="78"/>
        <v>#REF!</v>
      </c>
      <c r="F545" s="235" t="e">
        <f>#REF!+#REF!</f>
        <v>#REF!</v>
      </c>
      <c r="G545" s="236"/>
      <c r="H545" s="70" t="e">
        <f t="shared" si="77"/>
        <v>#REF!</v>
      </c>
      <c r="I545" s="43"/>
      <c r="J545" s="44"/>
      <c r="K545" s="39"/>
    </row>
    <row r="546" spans="1:11" s="45" customFormat="1" ht="10.5" customHeight="1">
      <c r="A546" s="41"/>
      <c r="B546" s="42" t="s">
        <v>9</v>
      </c>
      <c r="C546" s="43">
        <f aca="true" t="shared" si="84" ref="C546:D552">F546+I546</f>
        <v>16480690</v>
      </c>
      <c r="D546" s="44">
        <f t="shared" si="84"/>
        <v>16425638</v>
      </c>
      <c r="E546" s="70">
        <f t="shared" si="78"/>
        <v>99.66596058781519</v>
      </c>
      <c r="F546" s="235">
        <v>142110</v>
      </c>
      <c r="G546" s="236">
        <v>133557</v>
      </c>
      <c r="H546" s="70">
        <f t="shared" si="77"/>
        <v>93.98142284146084</v>
      </c>
      <c r="I546" s="43">
        <v>16338580</v>
      </c>
      <c r="J546" s="44">
        <v>16292081</v>
      </c>
      <c r="K546" s="39">
        <f aca="true" t="shared" si="85" ref="K546:K557">J546/I546*100</f>
        <v>99.71540366421073</v>
      </c>
    </row>
    <row r="547" spans="1:11" s="136" customFormat="1" ht="11.25" hidden="1">
      <c r="A547" s="127"/>
      <c r="B547" s="165" t="s">
        <v>34</v>
      </c>
      <c r="C547" s="99">
        <f t="shared" si="84"/>
        <v>0</v>
      </c>
      <c r="D547" s="100">
        <f t="shared" si="84"/>
        <v>0</v>
      </c>
      <c r="E547" s="101" t="e">
        <f aca="true" t="shared" si="86" ref="E547:E553">D547/C547*100</f>
        <v>#DIV/0!</v>
      </c>
      <c r="F547" s="99"/>
      <c r="G547" s="100"/>
      <c r="H547" s="101"/>
      <c r="I547" s="99"/>
      <c r="J547" s="100"/>
      <c r="K547" s="128"/>
    </row>
    <row r="548" spans="1:11" ht="12.75" hidden="1">
      <c r="A548" s="35"/>
      <c r="B548" s="36" t="s">
        <v>5</v>
      </c>
      <c r="C548" s="53">
        <f aca="true" t="shared" si="87" ref="C548:D550">F548+I548</f>
        <v>0</v>
      </c>
      <c r="D548" s="54">
        <f t="shared" si="87"/>
        <v>0</v>
      </c>
      <c r="E548" s="130" t="e">
        <f t="shared" si="86"/>
        <v>#DIV/0!</v>
      </c>
      <c r="F548" s="53"/>
      <c r="G548" s="54"/>
      <c r="H548" s="130"/>
      <c r="I548" s="53">
        <f>SUM(I549:I550)</f>
        <v>0</v>
      </c>
      <c r="J548" s="54">
        <f>SUM(J549:J550)</f>
        <v>0</v>
      </c>
      <c r="K548" s="130" t="e">
        <f t="shared" si="85"/>
        <v>#DIV/0!</v>
      </c>
    </row>
    <row r="549" spans="1:11" s="45" customFormat="1" ht="12" hidden="1">
      <c r="A549" s="41"/>
      <c r="B549" s="42" t="s">
        <v>6</v>
      </c>
      <c r="C549" s="43">
        <f t="shared" si="87"/>
        <v>0</v>
      </c>
      <c r="D549" s="44">
        <f t="shared" si="87"/>
        <v>0</v>
      </c>
      <c r="E549" s="70" t="e">
        <f t="shared" si="86"/>
        <v>#DIV/0!</v>
      </c>
      <c r="F549" s="43"/>
      <c r="G549" s="44"/>
      <c r="H549" s="70"/>
      <c r="I549" s="43"/>
      <c r="J549" s="44"/>
      <c r="K549" s="70" t="e">
        <f t="shared" si="85"/>
        <v>#DIV/0!</v>
      </c>
    </row>
    <row r="550" spans="1:11" s="45" customFormat="1" ht="12" hidden="1">
      <c r="A550" s="157"/>
      <c r="B550" s="121" t="s">
        <v>19</v>
      </c>
      <c r="C550" s="122">
        <f t="shared" si="87"/>
        <v>0</v>
      </c>
      <c r="D550" s="123">
        <f t="shared" si="87"/>
        <v>0</v>
      </c>
      <c r="E550" s="58" t="e">
        <f t="shared" si="86"/>
        <v>#DIV/0!</v>
      </c>
      <c r="F550" s="122"/>
      <c r="G550" s="123"/>
      <c r="H550" s="58"/>
      <c r="I550" s="122"/>
      <c r="J550" s="123"/>
      <c r="K550" s="58" t="e">
        <f t="shared" si="85"/>
        <v>#DIV/0!</v>
      </c>
    </row>
    <row r="551" spans="1:11" ht="60" customHeight="1">
      <c r="A551" s="74">
        <v>85213</v>
      </c>
      <c r="B551" s="159" t="s">
        <v>95</v>
      </c>
      <c r="C551" s="65">
        <f t="shared" si="84"/>
        <v>174914</v>
      </c>
      <c r="D551" s="66">
        <f t="shared" si="84"/>
        <v>172250</v>
      </c>
      <c r="E551" s="67">
        <f t="shared" si="86"/>
        <v>98.47696582320454</v>
      </c>
      <c r="F551" s="65">
        <f>F552</f>
        <v>60566</v>
      </c>
      <c r="G551" s="66">
        <f>G552</f>
        <v>57902</v>
      </c>
      <c r="H551" s="67">
        <f>G551/F551*100</f>
        <v>95.60149258659975</v>
      </c>
      <c r="I551" s="65">
        <f>I552</f>
        <v>114348</v>
      </c>
      <c r="J551" s="66">
        <f>J552</f>
        <v>114348</v>
      </c>
      <c r="K551" s="67">
        <f t="shared" si="85"/>
        <v>100</v>
      </c>
    </row>
    <row r="552" spans="1:11" s="160" customFormat="1" ht="12" customHeight="1">
      <c r="A552" s="233"/>
      <c r="B552" s="234" t="s">
        <v>43</v>
      </c>
      <c r="C552" s="53">
        <f t="shared" si="84"/>
        <v>174914</v>
      </c>
      <c r="D552" s="54">
        <f t="shared" si="84"/>
        <v>172250</v>
      </c>
      <c r="E552" s="69">
        <f t="shared" si="86"/>
        <v>98.47696582320454</v>
      </c>
      <c r="F552" s="53">
        <f>F553</f>
        <v>60566</v>
      </c>
      <c r="G552" s="54">
        <f>G553</f>
        <v>57902</v>
      </c>
      <c r="H552" s="69">
        <f>G552/F552*100</f>
        <v>95.60149258659975</v>
      </c>
      <c r="I552" s="53">
        <f>I553</f>
        <v>114348</v>
      </c>
      <c r="J552" s="54">
        <f>J553</f>
        <v>114348</v>
      </c>
      <c r="K552" s="69">
        <f t="shared" si="85"/>
        <v>100</v>
      </c>
    </row>
    <row r="553" spans="1:11" s="45" customFormat="1" ht="11.25" customHeight="1">
      <c r="A553" s="157"/>
      <c r="B553" s="121" t="s">
        <v>9</v>
      </c>
      <c r="C553" s="122">
        <f>SUM(F553:I553)</f>
        <v>232816</v>
      </c>
      <c r="D553" s="123">
        <f>J553</f>
        <v>114348</v>
      </c>
      <c r="E553" s="124">
        <f t="shared" si="86"/>
        <v>49.1151810872105</v>
      </c>
      <c r="F553" s="122">
        <v>60566</v>
      </c>
      <c r="G553" s="123">
        <v>57902</v>
      </c>
      <c r="H553" s="124"/>
      <c r="I553" s="122">
        <v>114348</v>
      </c>
      <c r="J553" s="123">
        <v>114348</v>
      </c>
      <c r="K553" s="124"/>
    </row>
    <row r="554" spans="1:11" ht="51" customHeight="1">
      <c r="A554" s="74">
        <v>85214</v>
      </c>
      <c r="B554" s="159" t="s">
        <v>138</v>
      </c>
      <c r="C554" s="65">
        <f aca="true" t="shared" si="88" ref="C554:D559">F554+I554</f>
        <v>5920858</v>
      </c>
      <c r="D554" s="66">
        <f t="shared" si="88"/>
        <v>5730612</v>
      </c>
      <c r="E554" s="50">
        <f t="shared" si="78"/>
        <v>96.78685082466089</v>
      </c>
      <c r="F554" s="65">
        <f>F555</f>
        <v>4975587</v>
      </c>
      <c r="G554" s="66">
        <f>G555</f>
        <v>4785341</v>
      </c>
      <c r="H554" s="50">
        <f t="shared" si="77"/>
        <v>96.17641094407554</v>
      </c>
      <c r="I554" s="65">
        <f>I555</f>
        <v>945271</v>
      </c>
      <c r="J554" s="66">
        <f>J555</f>
        <v>945271</v>
      </c>
      <c r="K554" s="67">
        <f t="shared" si="85"/>
        <v>100</v>
      </c>
    </row>
    <row r="555" spans="1:11" ht="14.25" customHeight="1">
      <c r="A555" s="35"/>
      <c r="B555" s="36" t="s">
        <v>43</v>
      </c>
      <c r="C555" s="53">
        <f t="shared" si="88"/>
        <v>5920858</v>
      </c>
      <c r="D555" s="54">
        <f t="shared" si="88"/>
        <v>5730612</v>
      </c>
      <c r="E555" s="55">
        <f t="shared" si="78"/>
        <v>96.78685082466089</v>
      </c>
      <c r="F555" s="53">
        <f>F557+F556</f>
        <v>4975587</v>
      </c>
      <c r="G555" s="54">
        <f>G557+G556</f>
        <v>4785341</v>
      </c>
      <c r="H555" s="55">
        <f t="shared" si="77"/>
        <v>96.17641094407554</v>
      </c>
      <c r="I555" s="53">
        <f>I557</f>
        <v>945271</v>
      </c>
      <c r="J555" s="54">
        <f>J557</f>
        <v>945271</v>
      </c>
      <c r="K555" s="69">
        <f t="shared" si="85"/>
        <v>100</v>
      </c>
    </row>
    <row r="556" spans="1:11" ht="24">
      <c r="A556" s="35"/>
      <c r="B556" s="57" t="s">
        <v>145</v>
      </c>
      <c r="C556" s="43">
        <f>F556</f>
        <v>950</v>
      </c>
      <c r="D556" s="44">
        <f>G556</f>
        <v>127</v>
      </c>
      <c r="E556" s="70">
        <f t="shared" si="78"/>
        <v>13.368421052631579</v>
      </c>
      <c r="F556" s="43">
        <v>950</v>
      </c>
      <c r="G556" s="44">
        <v>127</v>
      </c>
      <c r="H556" s="70">
        <f t="shared" si="77"/>
        <v>13.368421052631579</v>
      </c>
      <c r="I556" s="37"/>
      <c r="J556" s="38"/>
      <c r="K556" s="40"/>
    </row>
    <row r="557" spans="1:11" s="45" customFormat="1" ht="12">
      <c r="A557" s="157"/>
      <c r="B557" s="121" t="s">
        <v>9</v>
      </c>
      <c r="C557" s="122">
        <f t="shared" si="88"/>
        <v>5919908</v>
      </c>
      <c r="D557" s="123">
        <f t="shared" si="88"/>
        <v>5730485</v>
      </c>
      <c r="E557" s="58">
        <f t="shared" si="78"/>
        <v>96.80023743612232</v>
      </c>
      <c r="F557" s="122">
        <v>4974637</v>
      </c>
      <c r="G557" s="123">
        <v>4785214</v>
      </c>
      <c r="H557" s="58">
        <f t="shared" si="77"/>
        <v>96.19222467890623</v>
      </c>
      <c r="I557" s="122">
        <v>945271</v>
      </c>
      <c r="J557" s="123">
        <v>945271</v>
      </c>
      <c r="K557" s="124">
        <f t="shared" si="85"/>
        <v>100</v>
      </c>
    </row>
    <row r="558" spans="1:11" ht="15" customHeight="1">
      <c r="A558" s="74">
        <v>85215</v>
      </c>
      <c r="B558" s="159" t="s">
        <v>96</v>
      </c>
      <c r="C558" s="65">
        <f t="shared" si="88"/>
        <v>3106960</v>
      </c>
      <c r="D558" s="66">
        <f t="shared" si="88"/>
        <v>3099461</v>
      </c>
      <c r="E558" s="50">
        <f t="shared" si="78"/>
        <v>99.7586386693102</v>
      </c>
      <c r="F558" s="65">
        <f>F559</f>
        <v>3106960</v>
      </c>
      <c r="G558" s="66">
        <f>G559</f>
        <v>3099461</v>
      </c>
      <c r="H558" s="50">
        <f t="shared" si="77"/>
        <v>99.7586386693102</v>
      </c>
      <c r="I558" s="65"/>
      <c r="J558" s="66"/>
      <c r="K558" s="67"/>
    </row>
    <row r="559" spans="1:11" ht="12.75" customHeight="1">
      <c r="A559" s="35"/>
      <c r="B559" s="36" t="s">
        <v>43</v>
      </c>
      <c r="C559" s="53">
        <f t="shared" si="88"/>
        <v>3106960</v>
      </c>
      <c r="D559" s="54">
        <f t="shared" si="88"/>
        <v>3099461</v>
      </c>
      <c r="E559" s="55">
        <f t="shared" si="78"/>
        <v>99.7586386693102</v>
      </c>
      <c r="F559" s="53">
        <f>F560</f>
        <v>3106960</v>
      </c>
      <c r="G559" s="54">
        <f>G560</f>
        <v>3099461</v>
      </c>
      <c r="H559" s="55">
        <f t="shared" si="77"/>
        <v>99.7586386693102</v>
      </c>
      <c r="I559" s="53"/>
      <c r="J559" s="38"/>
      <c r="K559" s="40"/>
    </row>
    <row r="560" spans="1:11" s="45" customFormat="1" ht="11.25" customHeight="1">
      <c r="A560" s="41"/>
      <c r="B560" s="42" t="s">
        <v>9</v>
      </c>
      <c r="C560" s="43">
        <f>F560</f>
        <v>3106960</v>
      </c>
      <c r="D560" s="44">
        <f>G560</f>
        <v>3099461</v>
      </c>
      <c r="E560" s="58">
        <f t="shared" si="78"/>
        <v>99.7586386693102</v>
      </c>
      <c r="F560" s="43">
        <v>3106960</v>
      </c>
      <c r="G560" s="44">
        <v>3099461</v>
      </c>
      <c r="H560" s="58">
        <f aca="true" t="shared" si="89" ref="H560:H630">G560/F560*100</f>
        <v>99.7586386693102</v>
      </c>
      <c r="I560" s="43"/>
      <c r="J560" s="44"/>
      <c r="K560" s="39"/>
    </row>
    <row r="561" spans="1:11" ht="12" customHeight="1" hidden="1">
      <c r="A561" s="74">
        <v>85216</v>
      </c>
      <c r="B561" s="159" t="s">
        <v>97</v>
      </c>
      <c r="C561" s="65" t="e">
        <f>SUM(C562)</f>
        <v>#DIV/0!</v>
      </c>
      <c r="D561" s="66" t="e">
        <f>SUM(D562)</f>
        <v>#DIV/0!</v>
      </c>
      <c r="E561" s="63" t="e">
        <f aca="true" t="shared" si="90" ref="E561:E631">D561/C561*100</f>
        <v>#DIV/0!</v>
      </c>
      <c r="F561" s="65"/>
      <c r="G561" s="66"/>
      <c r="H561" s="63" t="e">
        <f t="shared" si="89"/>
        <v>#DIV/0!</v>
      </c>
      <c r="I561" s="65" t="e">
        <f>SUM(I562)</f>
        <v>#REF!</v>
      </c>
      <c r="J561" s="66"/>
      <c r="K561" s="67"/>
    </row>
    <row r="562" spans="1:11" ht="13.5" customHeight="1" hidden="1">
      <c r="A562" s="35"/>
      <c r="B562" s="36" t="s">
        <v>43</v>
      </c>
      <c r="C562" s="37" t="e">
        <f>SUM(C563)</f>
        <v>#DIV/0!</v>
      </c>
      <c r="D562" s="38" t="e">
        <f>SUM(D563)</f>
        <v>#DIV/0!</v>
      </c>
      <c r="E562" s="63" t="e">
        <f t="shared" si="90"/>
        <v>#DIV/0!</v>
      </c>
      <c r="F562" s="37"/>
      <c r="G562" s="38"/>
      <c r="H562" s="63" t="e">
        <f t="shared" si="89"/>
        <v>#DIV/0!</v>
      </c>
      <c r="I562" s="37" t="e">
        <f>#REF!+#REF!</f>
        <v>#REF!</v>
      </c>
      <c r="J562" s="38"/>
      <c r="K562" s="40"/>
    </row>
    <row r="563" spans="1:11" s="45" customFormat="1" ht="10.5" customHeight="1" hidden="1">
      <c r="A563" s="41"/>
      <c r="B563" s="42" t="s">
        <v>9</v>
      </c>
      <c r="C563" s="43" t="e">
        <f>SUM(F563:I563)</f>
        <v>#DIV/0!</v>
      </c>
      <c r="D563" s="44" t="e">
        <f>SUM(G563:J563)</f>
        <v>#DIV/0!</v>
      </c>
      <c r="E563" s="63" t="e">
        <f t="shared" si="90"/>
        <v>#DIV/0!</v>
      </c>
      <c r="F563" s="43"/>
      <c r="G563" s="44"/>
      <c r="H563" s="63" t="e">
        <f t="shared" si="89"/>
        <v>#DIV/0!</v>
      </c>
      <c r="I563" s="43" t="e">
        <f>#REF!+#REF!</f>
        <v>#REF!</v>
      </c>
      <c r="J563" s="44"/>
      <c r="K563" s="39"/>
    </row>
    <row r="564" spans="1:11" ht="24.75" customHeight="1">
      <c r="A564" s="74">
        <v>85218</v>
      </c>
      <c r="B564" s="159" t="s">
        <v>98</v>
      </c>
      <c r="C564" s="65">
        <f>F564+I564</f>
        <v>648578</v>
      </c>
      <c r="D564" s="66">
        <f>G564+J564</f>
        <v>648578</v>
      </c>
      <c r="E564" s="50">
        <f t="shared" si="90"/>
        <v>100</v>
      </c>
      <c r="F564" s="65">
        <f>F565+F568</f>
        <v>648578</v>
      </c>
      <c r="G564" s="66">
        <f>G565+G568</f>
        <v>648578</v>
      </c>
      <c r="H564" s="50">
        <f t="shared" si="89"/>
        <v>100</v>
      </c>
      <c r="I564" s="65"/>
      <c r="J564" s="66"/>
      <c r="K564" s="67"/>
    </row>
    <row r="565" spans="1:11" ht="15.75" customHeight="1">
      <c r="A565" s="237"/>
      <c r="B565" s="238" t="s">
        <v>43</v>
      </c>
      <c r="C565" s="239">
        <f>F565+I565</f>
        <v>648578</v>
      </c>
      <c r="D565" s="240">
        <f>G565+J565</f>
        <v>648578</v>
      </c>
      <c r="E565" s="241">
        <f t="shared" si="90"/>
        <v>100</v>
      </c>
      <c r="F565" s="239">
        <f>SUM(F566:F567)</f>
        <v>648578</v>
      </c>
      <c r="G565" s="240">
        <f>SUM(G566:G567)</f>
        <v>648578</v>
      </c>
      <c r="H565" s="241">
        <f t="shared" si="89"/>
        <v>100</v>
      </c>
      <c r="I565" s="242"/>
      <c r="J565" s="243"/>
      <c r="K565" s="244"/>
    </row>
    <row r="566" spans="1:11" ht="24">
      <c r="A566" s="35"/>
      <c r="B566" s="57" t="s">
        <v>145</v>
      </c>
      <c r="C566" s="43">
        <f>F566</f>
        <v>584878</v>
      </c>
      <c r="D566" s="44">
        <f>G566</f>
        <v>584878</v>
      </c>
      <c r="E566" s="70">
        <f t="shared" si="90"/>
        <v>100</v>
      </c>
      <c r="F566" s="43">
        <v>584878</v>
      </c>
      <c r="G566" s="44">
        <v>584878</v>
      </c>
      <c r="H566" s="70">
        <f t="shared" si="89"/>
        <v>100</v>
      </c>
      <c r="I566" s="37"/>
      <c r="J566" s="38"/>
      <c r="K566" s="40"/>
    </row>
    <row r="567" spans="1:11" ht="12">
      <c r="A567" s="35"/>
      <c r="B567" s="36" t="s">
        <v>9</v>
      </c>
      <c r="C567" s="43">
        <f>F567</f>
        <v>63700</v>
      </c>
      <c r="D567" s="44">
        <f>G567</f>
        <v>63700</v>
      </c>
      <c r="E567" s="70">
        <f t="shared" si="90"/>
        <v>100</v>
      </c>
      <c r="F567" s="43">
        <v>63700</v>
      </c>
      <c r="G567" s="44">
        <v>63700</v>
      </c>
      <c r="H567" s="70">
        <f t="shared" si="89"/>
        <v>100</v>
      </c>
      <c r="I567" s="37"/>
      <c r="J567" s="38"/>
      <c r="K567" s="40"/>
    </row>
    <row r="568" spans="1:11" ht="12.75" hidden="1">
      <c r="A568" s="35"/>
      <c r="B568" s="36" t="s">
        <v>5</v>
      </c>
      <c r="C568" s="53">
        <f>F568+I568</f>
        <v>0</v>
      </c>
      <c r="D568" s="54">
        <f>G568+J568</f>
        <v>0</v>
      </c>
      <c r="E568" s="130" t="e">
        <f t="shared" si="90"/>
        <v>#DIV/0!</v>
      </c>
      <c r="F568" s="53">
        <f>F569</f>
        <v>0</v>
      </c>
      <c r="G568" s="54">
        <f>G569</f>
        <v>0</v>
      </c>
      <c r="H568" s="130" t="e">
        <f t="shared" si="89"/>
        <v>#DIV/0!</v>
      </c>
      <c r="I568" s="37"/>
      <c r="J568" s="38"/>
      <c r="K568" s="40"/>
    </row>
    <row r="569" spans="1:11" s="45" customFormat="1" ht="12" hidden="1">
      <c r="A569" s="157"/>
      <c r="B569" s="121" t="s">
        <v>6</v>
      </c>
      <c r="C569" s="122">
        <f>F569</f>
        <v>0</v>
      </c>
      <c r="D569" s="123">
        <f>G569</f>
        <v>0</v>
      </c>
      <c r="E569" s="58" t="e">
        <f t="shared" si="90"/>
        <v>#DIV/0!</v>
      </c>
      <c r="F569" s="122"/>
      <c r="G569" s="123"/>
      <c r="H569" s="58" t="e">
        <f t="shared" si="89"/>
        <v>#DIV/0!</v>
      </c>
      <c r="I569" s="122"/>
      <c r="J569" s="123"/>
      <c r="K569" s="124"/>
    </row>
    <row r="570" spans="1:11" ht="26.25" customHeight="1">
      <c r="A570" s="74">
        <v>85219</v>
      </c>
      <c r="B570" s="159" t="s">
        <v>99</v>
      </c>
      <c r="C570" s="65">
        <f aca="true" t="shared" si="91" ref="C570:D574">F570+I570</f>
        <v>6482185</v>
      </c>
      <c r="D570" s="66">
        <f t="shared" si="91"/>
        <v>6395740</v>
      </c>
      <c r="E570" s="50">
        <f t="shared" si="90"/>
        <v>98.66642189323508</v>
      </c>
      <c r="F570" s="65">
        <f>F571+F575</f>
        <v>6472365</v>
      </c>
      <c r="G570" s="66">
        <f>G571+G575</f>
        <v>6394346</v>
      </c>
      <c r="H570" s="50">
        <f t="shared" si="89"/>
        <v>98.79458281478254</v>
      </c>
      <c r="I570" s="65">
        <f>SUM(I571)</f>
        <v>9820</v>
      </c>
      <c r="J570" s="66">
        <f>SUM(J571)</f>
        <v>1394</v>
      </c>
      <c r="K570" s="67">
        <f>J570/I570*100</f>
        <v>14.19551934826884</v>
      </c>
    </row>
    <row r="571" spans="1:11" ht="12.75">
      <c r="A571" s="237"/>
      <c r="B571" s="238" t="s">
        <v>8</v>
      </c>
      <c r="C571" s="239">
        <f t="shared" si="91"/>
        <v>5932185</v>
      </c>
      <c r="D571" s="240">
        <f t="shared" si="91"/>
        <v>5865095</v>
      </c>
      <c r="E571" s="241">
        <f t="shared" si="90"/>
        <v>98.86905077977171</v>
      </c>
      <c r="F571" s="239">
        <f>SUM(F572:F573)</f>
        <v>5922365</v>
      </c>
      <c r="G571" s="240">
        <f>SUM(G572:G573)</f>
        <v>5863701</v>
      </c>
      <c r="H571" s="241">
        <f t="shared" si="89"/>
        <v>99.00944977217716</v>
      </c>
      <c r="I571" s="242">
        <f>SUM(I572:I573)</f>
        <v>9820</v>
      </c>
      <c r="J571" s="243">
        <f>SUM(J572:J573)</f>
        <v>1394</v>
      </c>
      <c r="K571" s="244"/>
    </row>
    <row r="572" spans="1:11" s="45" customFormat="1" ht="24">
      <c r="A572" s="41"/>
      <c r="B572" s="57" t="s">
        <v>145</v>
      </c>
      <c r="C572" s="43">
        <f t="shared" si="91"/>
        <v>4805833</v>
      </c>
      <c r="D572" s="44">
        <f t="shared" si="91"/>
        <v>4776002</v>
      </c>
      <c r="E572" s="70">
        <f t="shared" si="90"/>
        <v>99.37927514335185</v>
      </c>
      <c r="F572" s="43">
        <v>4805833</v>
      </c>
      <c r="G572" s="44">
        <v>4776002</v>
      </c>
      <c r="H572" s="70">
        <f t="shared" si="89"/>
        <v>99.37927514335185</v>
      </c>
      <c r="I572" s="43"/>
      <c r="J572" s="44"/>
      <c r="K572" s="39"/>
    </row>
    <row r="573" spans="1:11" s="45" customFormat="1" ht="12">
      <c r="A573" s="41"/>
      <c r="B573" s="42" t="s">
        <v>9</v>
      </c>
      <c r="C573" s="43">
        <f t="shared" si="91"/>
        <v>1126352</v>
      </c>
      <c r="D573" s="44">
        <f t="shared" si="91"/>
        <v>1089093</v>
      </c>
      <c r="E573" s="70">
        <f t="shared" si="90"/>
        <v>96.69206429251247</v>
      </c>
      <c r="F573" s="43">
        <v>1116532</v>
      </c>
      <c r="G573" s="44">
        <v>1087699</v>
      </c>
      <c r="H573" s="70">
        <f t="shared" si="89"/>
        <v>97.41762887225804</v>
      </c>
      <c r="I573" s="43">
        <v>9820</v>
      </c>
      <c r="J573" s="44">
        <v>1394</v>
      </c>
      <c r="K573" s="39"/>
    </row>
    <row r="574" spans="1:11" s="136" customFormat="1" ht="11.25" customHeight="1">
      <c r="A574" s="127"/>
      <c r="B574" s="165" t="s">
        <v>34</v>
      </c>
      <c r="C574" s="99">
        <f t="shared" si="91"/>
        <v>65000</v>
      </c>
      <c r="D574" s="100">
        <f t="shared" si="91"/>
        <v>59187</v>
      </c>
      <c r="E574" s="101">
        <f t="shared" si="90"/>
        <v>91.05692307692308</v>
      </c>
      <c r="F574" s="99">
        <v>65000</v>
      </c>
      <c r="G574" s="100">
        <v>59187</v>
      </c>
      <c r="H574" s="101">
        <f t="shared" si="89"/>
        <v>91.05692307692308</v>
      </c>
      <c r="I574" s="99"/>
      <c r="J574" s="100"/>
      <c r="K574" s="128"/>
    </row>
    <row r="575" spans="1:11" ht="12.75">
      <c r="A575" s="35"/>
      <c r="B575" s="36" t="s">
        <v>5</v>
      </c>
      <c r="C575" s="53">
        <f>F575+I575</f>
        <v>550000</v>
      </c>
      <c r="D575" s="54">
        <f>G575+J575</f>
        <v>530645</v>
      </c>
      <c r="E575" s="130">
        <f t="shared" si="90"/>
        <v>96.4809090909091</v>
      </c>
      <c r="F575" s="53">
        <f>SUM(F576:F577)</f>
        <v>550000</v>
      </c>
      <c r="G575" s="54">
        <f>SUM(G576:G577)</f>
        <v>530645</v>
      </c>
      <c r="H575" s="130">
        <f t="shared" si="89"/>
        <v>96.4809090909091</v>
      </c>
      <c r="I575" s="37"/>
      <c r="J575" s="38"/>
      <c r="K575" s="40"/>
    </row>
    <row r="576" spans="1:11" s="45" customFormat="1" ht="12">
      <c r="A576" s="41"/>
      <c r="B576" s="42" t="s">
        <v>6</v>
      </c>
      <c r="C576" s="43">
        <f>F576</f>
        <v>155500</v>
      </c>
      <c r="D576" s="44">
        <f>G576</f>
        <v>155325</v>
      </c>
      <c r="E576" s="70">
        <f t="shared" si="90"/>
        <v>99.88745980707395</v>
      </c>
      <c r="F576" s="43">
        <v>155500</v>
      </c>
      <c r="G576" s="44">
        <v>155325</v>
      </c>
      <c r="H576" s="70">
        <f t="shared" si="89"/>
        <v>99.88745980707395</v>
      </c>
      <c r="I576" s="43"/>
      <c r="J576" s="44"/>
      <c r="K576" s="39"/>
    </row>
    <row r="577" spans="1:11" s="45" customFormat="1" ht="12">
      <c r="A577" s="157"/>
      <c r="B577" s="121" t="s">
        <v>19</v>
      </c>
      <c r="C577" s="43">
        <f>F577</f>
        <v>394500</v>
      </c>
      <c r="D577" s="44">
        <f>G577</f>
        <v>375320</v>
      </c>
      <c r="E577" s="58">
        <f t="shared" si="90"/>
        <v>95.1381495564005</v>
      </c>
      <c r="F577" s="43">
        <v>394500</v>
      </c>
      <c r="G577" s="44">
        <v>375320</v>
      </c>
      <c r="H577" s="58">
        <f t="shared" si="89"/>
        <v>95.1381495564005</v>
      </c>
      <c r="I577" s="122"/>
      <c r="J577" s="123"/>
      <c r="K577" s="124"/>
    </row>
    <row r="578" spans="1:11" s="51" customFormat="1" ht="62.25" customHeight="1">
      <c r="A578" s="74">
        <v>85220</v>
      </c>
      <c r="B578" s="159" t="s">
        <v>148</v>
      </c>
      <c r="C578" s="65">
        <f>F578+I578</f>
        <v>237900</v>
      </c>
      <c r="D578" s="66">
        <f>G578+J578</f>
        <v>230436</v>
      </c>
      <c r="E578" s="50">
        <f t="shared" si="90"/>
        <v>96.8625472887768</v>
      </c>
      <c r="F578" s="65">
        <f>F579</f>
        <v>237900</v>
      </c>
      <c r="G578" s="66">
        <f>G579</f>
        <v>230436</v>
      </c>
      <c r="H578" s="50">
        <f t="shared" si="89"/>
        <v>96.8625472887768</v>
      </c>
      <c r="I578" s="65"/>
      <c r="J578" s="66"/>
      <c r="K578" s="67"/>
    </row>
    <row r="579" spans="1:11" ht="12.75" customHeight="1">
      <c r="A579" s="35"/>
      <c r="B579" s="36" t="s">
        <v>43</v>
      </c>
      <c r="C579" s="53">
        <f>F579+I579</f>
        <v>237900</v>
      </c>
      <c r="D579" s="54">
        <f>G579+J579</f>
        <v>230436</v>
      </c>
      <c r="E579" s="55">
        <f t="shared" si="90"/>
        <v>96.8625472887768</v>
      </c>
      <c r="F579" s="53">
        <f>SUM(F582:F583)</f>
        <v>237900</v>
      </c>
      <c r="G579" s="54">
        <f>SUM(G582:G583)</f>
        <v>230436</v>
      </c>
      <c r="H579" s="55">
        <f t="shared" si="89"/>
        <v>96.8625472887768</v>
      </c>
      <c r="I579" s="144"/>
      <c r="J579" s="145"/>
      <c r="K579" s="69"/>
    </row>
    <row r="580" spans="1:11" ht="12" hidden="1">
      <c r="A580" s="35"/>
      <c r="B580" s="42" t="s">
        <v>30</v>
      </c>
      <c r="C580" s="43" t="e">
        <f>SUM(F580:I580)</f>
        <v>#REF!</v>
      </c>
      <c r="D580" s="44" t="e">
        <f>SUM(G580:J580)</f>
        <v>#REF!</v>
      </c>
      <c r="E580" s="70" t="e">
        <f t="shared" si="90"/>
        <v>#REF!</v>
      </c>
      <c r="F580" s="43" t="e">
        <f>#REF!+#REF!</f>
        <v>#REF!</v>
      </c>
      <c r="G580" s="44"/>
      <c r="H580" s="70" t="e">
        <f t="shared" si="89"/>
        <v>#REF!</v>
      </c>
      <c r="I580" s="37"/>
      <c r="J580" s="38"/>
      <c r="K580" s="40"/>
    </row>
    <row r="581" spans="1:11" ht="12" hidden="1">
      <c r="A581" s="35"/>
      <c r="B581" s="42" t="s">
        <v>31</v>
      </c>
      <c r="C581" s="37"/>
      <c r="D581" s="38"/>
      <c r="E581" s="70" t="e">
        <f t="shared" si="90"/>
        <v>#DIV/0!</v>
      </c>
      <c r="F581" s="37"/>
      <c r="G581" s="38"/>
      <c r="H581" s="70" t="e">
        <f t="shared" si="89"/>
        <v>#DIV/0!</v>
      </c>
      <c r="I581" s="37"/>
      <c r="J581" s="38"/>
      <c r="K581" s="40"/>
    </row>
    <row r="582" spans="1:11" s="45" customFormat="1" ht="12">
      <c r="A582" s="41"/>
      <c r="B582" s="57" t="s">
        <v>28</v>
      </c>
      <c r="C582" s="43">
        <f aca="true" t="shared" si="92" ref="C582:D586">F582+I582</f>
        <v>196000</v>
      </c>
      <c r="D582" s="44">
        <f t="shared" si="92"/>
        <v>196000</v>
      </c>
      <c r="E582" s="70">
        <f t="shared" si="90"/>
        <v>100</v>
      </c>
      <c r="F582" s="43">
        <v>196000</v>
      </c>
      <c r="G582" s="44">
        <v>196000</v>
      </c>
      <c r="H582" s="70">
        <f t="shared" si="89"/>
        <v>100</v>
      </c>
      <c r="I582" s="37"/>
      <c r="J582" s="38"/>
      <c r="K582" s="40"/>
    </row>
    <row r="583" spans="1:11" s="45" customFormat="1" ht="11.25" customHeight="1">
      <c r="A583" s="41"/>
      <c r="B583" s="42" t="s">
        <v>9</v>
      </c>
      <c r="C583" s="43">
        <f t="shared" si="92"/>
        <v>41900</v>
      </c>
      <c r="D583" s="44">
        <f t="shared" si="92"/>
        <v>34436</v>
      </c>
      <c r="E583" s="70">
        <f t="shared" si="90"/>
        <v>82.18615751789976</v>
      </c>
      <c r="F583" s="43">
        <v>41900</v>
      </c>
      <c r="G583" s="44">
        <v>34436</v>
      </c>
      <c r="H583" s="70">
        <f t="shared" si="89"/>
        <v>82.18615751789976</v>
      </c>
      <c r="I583" s="43"/>
      <c r="J583" s="44"/>
      <c r="K583" s="39"/>
    </row>
    <row r="584" spans="1:11" s="136" customFormat="1" ht="11.25">
      <c r="A584" s="131"/>
      <c r="B584" s="171" t="s">
        <v>34</v>
      </c>
      <c r="C584" s="99">
        <f t="shared" si="92"/>
        <v>9000</v>
      </c>
      <c r="D584" s="100">
        <f t="shared" si="92"/>
        <v>8667</v>
      </c>
      <c r="E584" s="134">
        <f t="shared" si="90"/>
        <v>96.3</v>
      </c>
      <c r="F584" s="132">
        <v>9000</v>
      </c>
      <c r="G584" s="133">
        <v>8667</v>
      </c>
      <c r="H584" s="134">
        <f t="shared" si="89"/>
        <v>96.3</v>
      </c>
      <c r="I584" s="132"/>
      <c r="J584" s="133"/>
      <c r="K584" s="135"/>
    </row>
    <row r="585" spans="1:11" s="51" customFormat="1" ht="24">
      <c r="A585" s="74">
        <v>85226</v>
      </c>
      <c r="B585" s="159" t="s">
        <v>100</v>
      </c>
      <c r="C585" s="65">
        <f t="shared" si="92"/>
        <v>374003</v>
      </c>
      <c r="D585" s="66">
        <f t="shared" si="92"/>
        <v>371066</v>
      </c>
      <c r="E585" s="50">
        <f>D585/C585*100</f>
        <v>99.2147121814531</v>
      </c>
      <c r="F585" s="65">
        <f>F586</f>
        <v>374003</v>
      </c>
      <c r="G585" s="66">
        <f>G586</f>
        <v>371066</v>
      </c>
      <c r="H585" s="50">
        <f t="shared" si="89"/>
        <v>99.2147121814531</v>
      </c>
      <c r="I585" s="65"/>
      <c r="J585" s="66"/>
      <c r="K585" s="67"/>
    </row>
    <row r="586" spans="1:11" ht="12.75">
      <c r="A586" s="35"/>
      <c r="B586" s="52" t="s">
        <v>8</v>
      </c>
      <c r="C586" s="53">
        <f t="shared" si="92"/>
        <v>374003</v>
      </c>
      <c r="D586" s="54">
        <f t="shared" si="92"/>
        <v>371066</v>
      </c>
      <c r="E586" s="55">
        <f t="shared" si="90"/>
        <v>99.2147121814531</v>
      </c>
      <c r="F586" s="53">
        <f>SUM(F587:F588)</f>
        <v>374003</v>
      </c>
      <c r="G586" s="54">
        <f>SUM(G587:G588)</f>
        <v>371066</v>
      </c>
      <c r="H586" s="55">
        <f t="shared" si="89"/>
        <v>99.2147121814531</v>
      </c>
      <c r="I586" s="53"/>
      <c r="J586" s="38"/>
      <c r="K586" s="40"/>
    </row>
    <row r="587" spans="1:11" ht="24">
      <c r="A587" s="35"/>
      <c r="B587" s="57" t="s">
        <v>145</v>
      </c>
      <c r="C587" s="43">
        <f>F587</f>
        <v>322466</v>
      </c>
      <c r="D587" s="44">
        <f>G587</f>
        <v>320802</v>
      </c>
      <c r="E587" s="70">
        <f t="shared" si="90"/>
        <v>99.48397660528552</v>
      </c>
      <c r="F587" s="43">
        <v>322466</v>
      </c>
      <c r="G587" s="44">
        <v>320802</v>
      </c>
      <c r="H587" s="70">
        <f t="shared" si="89"/>
        <v>99.48397660528552</v>
      </c>
      <c r="I587" s="43"/>
      <c r="J587" s="44"/>
      <c r="K587" s="39"/>
    </row>
    <row r="588" spans="1:11" ht="13.5" customHeight="1">
      <c r="A588" s="120"/>
      <c r="B588" s="158" t="s">
        <v>9</v>
      </c>
      <c r="C588" s="122">
        <f>F588</f>
        <v>51537</v>
      </c>
      <c r="D588" s="123">
        <f>G588</f>
        <v>50264</v>
      </c>
      <c r="E588" s="58">
        <f t="shared" si="90"/>
        <v>97.52992995323748</v>
      </c>
      <c r="F588" s="122">
        <v>51537</v>
      </c>
      <c r="G588" s="123">
        <v>50264</v>
      </c>
      <c r="H588" s="58">
        <f t="shared" si="89"/>
        <v>97.52992995323748</v>
      </c>
      <c r="I588" s="122"/>
      <c r="J588" s="123"/>
      <c r="K588" s="124"/>
    </row>
    <row r="589" spans="1:11" s="45" customFormat="1" ht="17.25" customHeight="1" hidden="1">
      <c r="A589" s="41"/>
      <c r="B589" s="42" t="s">
        <v>34</v>
      </c>
      <c r="C589" s="37"/>
      <c r="D589" s="38"/>
      <c r="E589" s="58" t="e">
        <f t="shared" si="90"/>
        <v>#DIV/0!</v>
      </c>
      <c r="F589" s="43">
        <v>0</v>
      </c>
      <c r="G589" s="44"/>
      <c r="H589" s="58" t="e">
        <f t="shared" si="89"/>
        <v>#DIV/0!</v>
      </c>
      <c r="I589" s="43"/>
      <c r="J589" s="44"/>
      <c r="K589" s="39"/>
    </row>
    <row r="590" spans="1:11" s="51" customFormat="1" ht="39" customHeight="1">
      <c r="A590" s="74">
        <v>85228</v>
      </c>
      <c r="B590" s="159" t="s">
        <v>101</v>
      </c>
      <c r="C590" s="65">
        <f>F590+I590</f>
        <v>1359487</v>
      </c>
      <c r="D590" s="66">
        <f>G590+J590</f>
        <v>1312219</v>
      </c>
      <c r="E590" s="50">
        <f t="shared" si="90"/>
        <v>96.52310025767072</v>
      </c>
      <c r="F590" s="65">
        <f>F591</f>
        <v>1210487</v>
      </c>
      <c r="G590" s="66">
        <f>G591</f>
        <v>1166173</v>
      </c>
      <c r="H590" s="50">
        <f t="shared" si="89"/>
        <v>96.33915936313235</v>
      </c>
      <c r="I590" s="65">
        <f>I591</f>
        <v>149000</v>
      </c>
      <c r="J590" s="66">
        <f>J591</f>
        <v>146046</v>
      </c>
      <c r="K590" s="67">
        <f aca="true" t="shared" si="93" ref="K590:K598">J590/I590*100</f>
        <v>98.01744966442953</v>
      </c>
    </row>
    <row r="591" spans="1:12" ht="12.75">
      <c r="A591" s="142"/>
      <c r="B591" s="143" t="s">
        <v>8</v>
      </c>
      <c r="C591" s="144">
        <f>F591+I591</f>
        <v>1359487</v>
      </c>
      <c r="D591" s="145">
        <f>D592+D593</f>
        <v>1312219</v>
      </c>
      <c r="E591" s="55">
        <f t="shared" si="90"/>
        <v>96.52310025767072</v>
      </c>
      <c r="F591" s="144">
        <f>SUM(F592:F593)</f>
        <v>1210487</v>
      </c>
      <c r="G591" s="145">
        <f>SUM(G592:G593)</f>
        <v>1166173</v>
      </c>
      <c r="H591" s="55">
        <f t="shared" si="89"/>
        <v>96.33915936313235</v>
      </c>
      <c r="I591" s="144">
        <f>SUM(I592:I593)</f>
        <v>149000</v>
      </c>
      <c r="J591" s="145">
        <f>SUM(J592:J593)</f>
        <v>146046</v>
      </c>
      <c r="K591" s="146">
        <f t="shared" si="93"/>
        <v>98.01744966442953</v>
      </c>
      <c r="L591" s="160"/>
    </row>
    <row r="592" spans="1:11" ht="21" customHeight="1">
      <c r="A592" s="35"/>
      <c r="B592" s="57" t="s">
        <v>145</v>
      </c>
      <c r="C592" s="43">
        <f>F592+I592</f>
        <v>1244807</v>
      </c>
      <c r="D592" s="44">
        <f>G592+J592</f>
        <v>1215364</v>
      </c>
      <c r="E592" s="70">
        <f t="shared" si="90"/>
        <v>97.63473373784049</v>
      </c>
      <c r="F592" s="43">
        <v>1117787</v>
      </c>
      <c r="G592" s="44">
        <v>1090995</v>
      </c>
      <c r="H592" s="70">
        <f t="shared" si="89"/>
        <v>97.60312116709177</v>
      </c>
      <c r="I592" s="43">
        <v>127020</v>
      </c>
      <c r="J592" s="44">
        <v>124369</v>
      </c>
      <c r="K592" s="39">
        <f t="shared" si="93"/>
        <v>97.9129270980948</v>
      </c>
    </row>
    <row r="593" spans="1:11" ht="11.25" customHeight="1">
      <c r="A593" s="120"/>
      <c r="B593" s="158" t="s">
        <v>9</v>
      </c>
      <c r="C593" s="43">
        <f>F593+I593</f>
        <v>114680</v>
      </c>
      <c r="D593" s="44">
        <f>G593+J593</f>
        <v>96855</v>
      </c>
      <c r="E593" s="58">
        <f t="shared" si="90"/>
        <v>84.45674921520754</v>
      </c>
      <c r="F593" s="122">
        <v>92700</v>
      </c>
      <c r="G593" s="123">
        <v>75178</v>
      </c>
      <c r="H593" s="58">
        <f t="shared" si="89"/>
        <v>81.09816612729233</v>
      </c>
      <c r="I593" s="122">
        <v>21980</v>
      </c>
      <c r="J593" s="123">
        <v>21677</v>
      </c>
      <c r="K593" s="124">
        <f t="shared" si="93"/>
        <v>98.62147406733393</v>
      </c>
    </row>
    <row r="594" spans="1:11" ht="24" hidden="1">
      <c r="A594" s="74">
        <v>85278</v>
      </c>
      <c r="B594" s="159" t="s">
        <v>102</v>
      </c>
      <c r="C594" s="65">
        <f>F594+I594</f>
        <v>0</v>
      </c>
      <c r="D594" s="66">
        <f>G594+J594</f>
        <v>0</v>
      </c>
      <c r="E594" s="67" t="e">
        <f>D594/C594*100</f>
        <v>#DIV/0!</v>
      </c>
      <c r="F594" s="65"/>
      <c r="G594" s="66"/>
      <c r="H594" s="63"/>
      <c r="I594" s="65">
        <f>I595</f>
        <v>0</v>
      </c>
      <c r="J594" s="66">
        <f>J595</f>
        <v>0</v>
      </c>
      <c r="K594" s="67" t="e">
        <f t="shared" si="93"/>
        <v>#DIV/0!</v>
      </c>
    </row>
    <row r="595" spans="1:11" s="160" customFormat="1" ht="12.75" hidden="1">
      <c r="A595" s="233"/>
      <c r="B595" s="234" t="s">
        <v>43</v>
      </c>
      <c r="C595" s="53">
        <f>F595+I595</f>
        <v>0</v>
      </c>
      <c r="D595" s="54">
        <f>G595+J595</f>
        <v>0</v>
      </c>
      <c r="E595" s="69" t="e">
        <f>D595/C595*100</f>
        <v>#DIV/0!</v>
      </c>
      <c r="F595" s="53"/>
      <c r="G595" s="54"/>
      <c r="H595" s="174"/>
      <c r="I595" s="53">
        <f>I596</f>
        <v>0</v>
      </c>
      <c r="J595" s="54">
        <f>J596</f>
        <v>0</v>
      </c>
      <c r="K595" s="69" t="e">
        <f t="shared" si="93"/>
        <v>#DIV/0!</v>
      </c>
    </row>
    <row r="596" spans="1:11" s="45" customFormat="1" ht="12.75" customHeight="1" hidden="1">
      <c r="A596" s="157"/>
      <c r="B596" s="121" t="s">
        <v>9</v>
      </c>
      <c r="C596" s="122">
        <f>I596</f>
        <v>0</v>
      </c>
      <c r="D596" s="123">
        <f>J596</f>
        <v>0</v>
      </c>
      <c r="E596" s="124" t="e">
        <f>D596/C596*100</f>
        <v>#DIV/0!</v>
      </c>
      <c r="F596" s="122"/>
      <c r="G596" s="123"/>
      <c r="H596" s="58"/>
      <c r="I596" s="122"/>
      <c r="J596" s="123"/>
      <c r="K596" s="124" t="e">
        <f t="shared" si="93"/>
        <v>#DIV/0!</v>
      </c>
    </row>
    <row r="597" spans="1:11" ht="16.5" customHeight="1">
      <c r="A597" s="74">
        <v>85295</v>
      </c>
      <c r="B597" s="159" t="s">
        <v>15</v>
      </c>
      <c r="C597" s="48">
        <f aca="true" t="shared" si="94" ref="C597:D600">F597+I597</f>
        <v>1448870</v>
      </c>
      <c r="D597" s="49">
        <f t="shared" si="94"/>
        <v>1361257</v>
      </c>
      <c r="E597" s="50">
        <f t="shared" si="90"/>
        <v>93.95301165736056</v>
      </c>
      <c r="F597" s="48">
        <f>F598+F604</f>
        <v>1432370</v>
      </c>
      <c r="G597" s="49">
        <f>G598+G604</f>
        <v>1344757</v>
      </c>
      <c r="H597" s="50">
        <f t="shared" si="89"/>
        <v>93.88335416128514</v>
      </c>
      <c r="I597" s="48">
        <f>I598+I604</f>
        <v>16500</v>
      </c>
      <c r="J597" s="49">
        <f>J598+J604</f>
        <v>16500</v>
      </c>
      <c r="K597" s="50">
        <f t="shared" si="93"/>
        <v>100</v>
      </c>
    </row>
    <row r="598" spans="1:11" ht="15.75" customHeight="1">
      <c r="A598" s="142"/>
      <c r="B598" s="172" t="s">
        <v>43</v>
      </c>
      <c r="C598" s="245">
        <f t="shared" si="94"/>
        <v>1448870</v>
      </c>
      <c r="D598" s="246">
        <f t="shared" si="94"/>
        <v>1361257</v>
      </c>
      <c r="E598" s="55">
        <f t="shared" si="90"/>
        <v>93.95301165736056</v>
      </c>
      <c r="F598" s="53">
        <f>SUM(F599:F602)</f>
        <v>1432370</v>
      </c>
      <c r="G598" s="54">
        <f>SUM(G599:G602)</f>
        <v>1344757</v>
      </c>
      <c r="H598" s="55">
        <f t="shared" si="89"/>
        <v>93.88335416128514</v>
      </c>
      <c r="I598" s="53">
        <f>I599+I602+I601</f>
        <v>16500</v>
      </c>
      <c r="J598" s="54">
        <f>J599+J602+J601</f>
        <v>16500</v>
      </c>
      <c r="K598" s="55">
        <f t="shared" si="93"/>
        <v>100</v>
      </c>
    </row>
    <row r="599" spans="1:11" ht="24" hidden="1">
      <c r="A599" s="35"/>
      <c r="B599" s="57" t="s">
        <v>145</v>
      </c>
      <c r="C599" s="43">
        <f t="shared" si="94"/>
        <v>0</v>
      </c>
      <c r="D599" s="44">
        <f t="shared" si="94"/>
        <v>0</v>
      </c>
      <c r="E599" s="70" t="e">
        <f t="shared" si="90"/>
        <v>#DIV/0!</v>
      </c>
      <c r="F599" s="43"/>
      <c r="G599" s="44"/>
      <c r="H599" s="70"/>
      <c r="I599" s="43"/>
      <c r="J599" s="44"/>
      <c r="K599" s="70"/>
    </row>
    <row r="600" spans="1:11" s="136" customFormat="1" ht="39" customHeight="1" hidden="1">
      <c r="A600" s="127"/>
      <c r="B600" s="36" t="s">
        <v>164</v>
      </c>
      <c r="C600" s="99">
        <f t="shared" si="94"/>
        <v>0</v>
      </c>
      <c r="D600" s="100">
        <f t="shared" si="94"/>
        <v>0</v>
      </c>
      <c r="E600" s="101" t="e">
        <f t="shared" si="90"/>
        <v>#DIV/0!</v>
      </c>
      <c r="F600" s="102"/>
      <c r="G600" s="100"/>
      <c r="H600" s="101"/>
      <c r="I600" s="99"/>
      <c r="J600" s="100"/>
      <c r="K600" s="128"/>
    </row>
    <row r="601" spans="1:11" s="87" customFormat="1" ht="15" customHeight="1">
      <c r="A601" s="41"/>
      <c r="B601" s="42" t="s">
        <v>28</v>
      </c>
      <c r="C601" s="43">
        <f>F601</f>
        <v>150000</v>
      </c>
      <c r="D601" s="44">
        <f>G601</f>
        <v>126000</v>
      </c>
      <c r="E601" s="70">
        <f t="shared" si="90"/>
        <v>84</v>
      </c>
      <c r="F601" s="43">
        <v>150000</v>
      </c>
      <c r="G601" s="44">
        <v>126000</v>
      </c>
      <c r="H601" s="70">
        <f t="shared" si="89"/>
        <v>84</v>
      </c>
      <c r="I601" s="43"/>
      <c r="J601" s="44"/>
      <c r="K601" s="70"/>
    </row>
    <row r="602" spans="1:11" s="87" customFormat="1" ht="14.25" customHeight="1" thickBot="1">
      <c r="A602" s="88"/>
      <c r="B602" s="89" t="s">
        <v>9</v>
      </c>
      <c r="C602" s="71">
        <f aca="true" t="shared" si="95" ref="C602:D604">F602+I602</f>
        <v>1298870</v>
      </c>
      <c r="D602" s="90">
        <f t="shared" si="95"/>
        <v>1235257</v>
      </c>
      <c r="E602" s="91">
        <f t="shared" si="90"/>
        <v>95.10243519366834</v>
      </c>
      <c r="F602" s="71">
        <v>1282370</v>
      </c>
      <c r="G602" s="90">
        <v>1218757</v>
      </c>
      <c r="H602" s="91">
        <f t="shared" si="89"/>
        <v>95.03941920038679</v>
      </c>
      <c r="I602" s="71">
        <v>16500</v>
      </c>
      <c r="J602" s="90">
        <v>16500</v>
      </c>
      <c r="K602" s="91"/>
    </row>
    <row r="603" spans="1:11" s="136" customFormat="1" ht="36.75" customHeight="1" hidden="1">
      <c r="A603" s="127"/>
      <c r="B603" s="36" t="s">
        <v>164</v>
      </c>
      <c r="C603" s="99">
        <f t="shared" si="95"/>
        <v>0</v>
      </c>
      <c r="D603" s="100">
        <f t="shared" si="95"/>
        <v>0</v>
      </c>
      <c r="E603" s="101" t="e">
        <f t="shared" si="90"/>
        <v>#DIV/0!</v>
      </c>
      <c r="F603" s="102"/>
      <c r="G603" s="100"/>
      <c r="H603" s="101"/>
      <c r="I603" s="99"/>
      <c r="J603" s="100"/>
      <c r="K603" s="128"/>
    </row>
    <row r="604" spans="1:11" ht="10.5" customHeight="1" hidden="1">
      <c r="A604" s="35"/>
      <c r="B604" s="36" t="s">
        <v>5</v>
      </c>
      <c r="C604" s="53">
        <f t="shared" si="95"/>
        <v>0</v>
      </c>
      <c r="D604" s="54">
        <f t="shared" si="95"/>
        <v>0</v>
      </c>
      <c r="E604" s="130" t="e">
        <f t="shared" si="90"/>
        <v>#DIV/0!</v>
      </c>
      <c r="F604" s="53">
        <f>F605</f>
        <v>0</v>
      </c>
      <c r="G604" s="54">
        <f>G605</f>
        <v>0</v>
      </c>
      <c r="H604" s="130" t="e">
        <f t="shared" si="89"/>
        <v>#DIV/0!</v>
      </c>
      <c r="I604" s="37"/>
      <c r="J604" s="38"/>
      <c r="K604" s="40"/>
    </row>
    <row r="605" spans="1:11" s="45" customFormat="1" ht="12.75" customHeight="1" hidden="1" thickBot="1">
      <c r="A605" s="88"/>
      <c r="B605" s="89" t="s">
        <v>6</v>
      </c>
      <c r="C605" s="71">
        <f>F605</f>
        <v>0</v>
      </c>
      <c r="D605" s="90">
        <f>G605</f>
        <v>0</v>
      </c>
      <c r="E605" s="70" t="e">
        <f t="shared" si="90"/>
        <v>#DIV/0!</v>
      </c>
      <c r="F605" s="71"/>
      <c r="G605" s="90"/>
      <c r="H605" s="70" t="e">
        <f t="shared" si="89"/>
        <v>#DIV/0!</v>
      </c>
      <c r="I605" s="71"/>
      <c r="J605" s="90"/>
      <c r="K605" s="92"/>
    </row>
    <row r="606" spans="1:11" s="87" customFormat="1" ht="42.75" customHeight="1" thickBot="1" thickTop="1">
      <c r="A606" s="247">
        <v>853</v>
      </c>
      <c r="B606" s="30" t="s">
        <v>103</v>
      </c>
      <c r="C606" s="31">
        <f aca="true" t="shared" si="96" ref="C606:D615">F606+I606</f>
        <v>7150033</v>
      </c>
      <c r="D606" s="32">
        <f t="shared" si="96"/>
        <v>6811022</v>
      </c>
      <c r="E606" s="73">
        <f t="shared" si="90"/>
        <v>95.25860929592912</v>
      </c>
      <c r="F606" s="31">
        <f>F607+F611</f>
        <v>7024033</v>
      </c>
      <c r="G606" s="32">
        <f>G607+G611</f>
        <v>6685022</v>
      </c>
      <c r="H606" s="73">
        <f t="shared" si="89"/>
        <v>95.17355627457901</v>
      </c>
      <c r="I606" s="31">
        <f>I607+I611</f>
        <v>126000</v>
      </c>
      <c r="J606" s="32">
        <f>J607+J611</f>
        <v>126000</v>
      </c>
      <c r="K606" s="64">
        <f>J606/I606*100</f>
        <v>100</v>
      </c>
    </row>
    <row r="607" spans="1:11" s="107" customFormat="1" ht="13.5" customHeight="1" thickTop="1">
      <c r="A607" s="248"/>
      <c r="B607" s="249" t="s">
        <v>43</v>
      </c>
      <c r="C607" s="162">
        <f t="shared" si="96"/>
        <v>6984033</v>
      </c>
      <c r="D607" s="163">
        <f t="shared" si="96"/>
        <v>6651385</v>
      </c>
      <c r="E607" s="85">
        <f t="shared" si="90"/>
        <v>95.23702136000789</v>
      </c>
      <c r="F607" s="162">
        <f>SUM(F608:F610)</f>
        <v>6858033</v>
      </c>
      <c r="G607" s="163">
        <f>SUM(G608:G610)</f>
        <v>6525385</v>
      </c>
      <c r="H607" s="85">
        <f t="shared" si="89"/>
        <v>95.14951298717868</v>
      </c>
      <c r="I607" s="162">
        <f>SUM(I608:I610)</f>
        <v>126000</v>
      </c>
      <c r="J607" s="163">
        <f>SUM(J608:J610)</f>
        <v>126000</v>
      </c>
      <c r="K607" s="85">
        <f>J607/I607*100</f>
        <v>100</v>
      </c>
    </row>
    <row r="608" spans="1:11" s="45" customFormat="1" ht="22.5" customHeight="1">
      <c r="A608" s="250"/>
      <c r="B608" s="57" t="s">
        <v>145</v>
      </c>
      <c r="C608" s="43">
        <f t="shared" si="96"/>
        <v>691655</v>
      </c>
      <c r="D608" s="44">
        <f t="shared" si="96"/>
        <v>616002</v>
      </c>
      <c r="E608" s="70">
        <f t="shared" si="90"/>
        <v>89.06203237163037</v>
      </c>
      <c r="F608" s="95">
        <f>F625+F632</f>
        <v>597885</v>
      </c>
      <c r="G608" s="44">
        <f>G625+G632</f>
        <v>522232</v>
      </c>
      <c r="H608" s="70">
        <f t="shared" si="89"/>
        <v>87.3465633023073</v>
      </c>
      <c r="I608" s="95">
        <f>I625+I632</f>
        <v>93770</v>
      </c>
      <c r="J608" s="44">
        <f>J625+J632</f>
        <v>93770</v>
      </c>
      <c r="K608" s="70">
        <f>J608/I608*100</f>
        <v>100</v>
      </c>
    </row>
    <row r="609" spans="1:11" s="45" customFormat="1" ht="12">
      <c r="A609" s="250"/>
      <c r="B609" s="57" t="s">
        <v>28</v>
      </c>
      <c r="C609" s="43">
        <f t="shared" si="96"/>
        <v>5183753</v>
      </c>
      <c r="D609" s="44">
        <f t="shared" si="96"/>
        <v>5148537</v>
      </c>
      <c r="E609" s="70">
        <f t="shared" si="90"/>
        <v>99.32064664346468</v>
      </c>
      <c r="F609" s="95">
        <f>F622+F616+F633+F629</f>
        <v>5183753</v>
      </c>
      <c r="G609" s="44">
        <f>G622+G616+G633+G629</f>
        <v>5148537</v>
      </c>
      <c r="H609" s="70">
        <f t="shared" si="89"/>
        <v>99.32064664346468</v>
      </c>
      <c r="I609" s="95"/>
      <c r="J609" s="44"/>
      <c r="K609" s="70"/>
    </row>
    <row r="610" spans="1:11" s="45" customFormat="1" ht="12">
      <c r="A610" s="250"/>
      <c r="B610" s="42" t="s">
        <v>9</v>
      </c>
      <c r="C610" s="43">
        <f t="shared" si="96"/>
        <v>1108625</v>
      </c>
      <c r="D610" s="44">
        <f t="shared" si="96"/>
        <v>886846</v>
      </c>
      <c r="E610" s="70">
        <f t="shared" si="90"/>
        <v>79.9951291013643</v>
      </c>
      <c r="F610" s="95">
        <f>F626+F634</f>
        <v>1076395</v>
      </c>
      <c r="G610" s="44">
        <f>G626+G634</f>
        <v>854616</v>
      </c>
      <c r="H610" s="70">
        <f t="shared" si="89"/>
        <v>79.39613246066732</v>
      </c>
      <c r="I610" s="95">
        <f>I626+I634</f>
        <v>32230</v>
      </c>
      <c r="J610" s="44">
        <f>J626+J634</f>
        <v>32230</v>
      </c>
      <c r="K610" s="70">
        <f>J610/I610*100</f>
        <v>100</v>
      </c>
    </row>
    <row r="611" spans="1:11" s="34" customFormat="1" ht="12.75">
      <c r="A611" s="93"/>
      <c r="B611" s="104" t="s">
        <v>5</v>
      </c>
      <c r="C611" s="162">
        <f t="shared" si="96"/>
        <v>166000</v>
      </c>
      <c r="D611" s="163">
        <f t="shared" si="96"/>
        <v>159637</v>
      </c>
      <c r="E611" s="83">
        <f t="shared" si="90"/>
        <v>96.16686746987952</v>
      </c>
      <c r="F611" s="251">
        <f>SUM(F612)</f>
        <v>166000</v>
      </c>
      <c r="G611" s="163">
        <f>SUM(G612)</f>
        <v>159637</v>
      </c>
      <c r="H611" s="83">
        <f t="shared" si="89"/>
        <v>96.16686746987952</v>
      </c>
      <c r="I611" s="251"/>
      <c r="J611" s="163"/>
      <c r="K611" s="83"/>
    </row>
    <row r="612" spans="1:11" s="87" customFormat="1" ht="13.5" customHeight="1">
      <c r="A612" s="86"/>
      <c r="B612" s="57" t="s">
        <v>19</v>
      </c>
      <c r="C612" s="43">
        <f t="shared" si="96"/>
        <v>166000</v>
      </c>
      <c r="D612" s="44">
        <f t="shared" si="96"/>
        <v>159637</v>
      </c>
      <c r="E612" s="70">
        <f t="shared" si="90"/>
        <v>96.16686746987952</v>
      </c>
      <c r="F612" s="95">
        <f>F618</f>
        <v>166000</v>
      </c>
      <c r="G612" s="44">
        <f>G618</f>
        <v>159637</v>
      </c>
      <c r="H612" s="70">
        <f t="shared" si="89"/>
        <v>96.16686746987952</v>
      </c>
      <c r="I612" s="43"/>
      <c r="J612" s="44"/>
      <c r="K612" s="70"/>
    </row>
    <row r="613" spans="1:11" s="136" customFormat="1" ht="12" thickBot="1">
      <c r="A613" s="252"/>
      <c r="B613" s="187" t="s">
        <v>158</v>
      </c>
      <c r="C613" s="188">
        <f>F613+I613</f>
        <v>166000</v>
      </c>
      <c r="D613" s="189">
        <f>G613+J613</f>
        <v>159637</v>
      </c>
      <c r="E613" s="198">
        <f>D613/C613*100</f>
        <v>96.16686746987952</v>
      </c>
      <c r="F613" s="253">
        <f>F619</f>
        <v>166000</v>
      </c>
      <c r="G613" s="189">
        <f>G619</f>
        <v>159637</v>
      </c>
      <c r="H613" s="198"/>
      <c r="I613" s="188"/>
      <c r="J613" s="189"/>
      <c r="K613" s="198"/>
    </row>
    <row r="614" spans="1:11" ht="14.25" customHeight="1" thickTop="1">
      <c r="A614" s="111">
        <v>85305</v>
      </c>
      <c r="B614" s="153" t="s">
        <v>104</v>
      </c>
      <c r="C614" s="154">
        <f t="shared" si="96"/>
        <v>3347000</v>
      </c>
      <c r="D614" s="155">
        <f t="shared" si="96"/>
        <v>3340637</v>
      </c>
      <c r="E614" s="75">
        <f t="shared" si="90"/>
        <v>99.80988945324171</v>
      </c>
      <c r="F614" s="154">
        <f>F615+F617</f>
        <v>3347000</v>
      </c>
      <c r="G614" s="155">
        <f>G615+G617</f>
        <v>3340637</v>
      </c>
      <c r="H614" s="75">
        <f t="shared" si="89"/>
        <v>99.80988945324171</v>
      </c>
      <c r="I614" s="154"/>
      <c r="J614" s="155"/>
      <c r="K614" s="156"/>
    </row>
    <row r="615" spans="1:11" ht="13.5" customHeight="1">
      <c r="A615" s="35"/>
      <c r="B615" s="36" t="s">
        <v>43</v>
      </c>
      <c r="C615" s="53">
        <f t="shared" si="96"/>
        <v>3181000</v>
      </c>
      <c r="D615" s="54">
        <f t="shared" si="96"/>
        <v>3181000</v>
      </c>
      <c r="E615" s="130">
        <f t="shared" si="90"/>
        <v>100</v>
      </c>
      <c r="F615" s="53">
        <f>F616</f>
        <v>3181000</v>
      </c>
      <c r="G615" s="54">
        <f>G616</f>
        <v>3181000</v>
      </c>
      <c r="H615" s="130">
        <f t="shared" si="89"/>
        <v>100</v>
      </c>
      <c r="I615" s="37"/>
      <c r="J615" s="38"/>
      <c r="K615" s="40"/>
    </row>
    <row r="616" spans="1:11" s="45" customFormat="1" ht="12">
      <c r="A616" s="41"/>
      <c r="B616" s="42" t="s">
        <v>28</v>
      </c>
      <c r="C616" s="43">
        <f>F616</f>
        <v>3181000</v>
      </c>
      <c r="D616" s="44">
        <f>G616</f>
        <v>3181000</v>
      </c>
      <c r="E616" s="70">
        <f t="shared" si="90"/>
        <v>100</v>
      </c>
      <c r="F616" s="43">
        <v>3181000</v>
      </c>
      <c r="G616" s="44">
        <v>3181000</v>
      </c>
      <c r="H616" s="70">
        <f t="shared" si="89"/>
        <v>100</v>
      </c>
      <c r="I616" s="43"/>
      <c r="J616" s="44"/>
      <c r="K616" s="39"/>
    </row>
    <row r="617" spans="1:11" ht="12.75">
      <c r="A617" s="35"/>
      <c r="B617" s="36" t="s">
        <v>5</v>
      </c>
      <c r="C617" s="53">
        <f>F617+I617</f>
        <v>166000</v>
      </c>
      <c r="D617" s="54">
        <f>G617+J617</f>
        <v>159637</v>
      </c>
      <c r="E617" s="130">
        <f>D617/C617*100</f>
        <v>96.16686746987952</v>
      </c>
      <c r="F617" s="53">
        <f>F618</f>
        <v>166000</v>
      </c>
      <c r="G617" s="54">
        <f>G618</f>
        <v>159637</v>
      </c>
      <c r="H617" s="130">
        <f>G617/F617*100</f>
        <v>96.16686746987952</v>
      </c>
      <c r="I617" s="37"/>
      <c r="J617" s="38"/>
      <c r="K617" s="40"/>
    </row>
    <row r="618" spans="1:11" s="45" customFormat="1" ht="12">
      <c r="A618" s="41"/>
      <c r="B618" s="42" t="s">
        <v>19</v>
      </c>
      <c r="C618" s="43">
        <f>F618</f>
        <v>166000</v>
      </c>
      <c r="D618" s="44">
        <f>G618</f>
        <v>159637</v>
      </c>
      <c r="E618" s="70">
        <f>D618/C618*100</f>
        <v>96.16686746987952</v>
      </c>
      <c r="F618" s="43">
        <v>166000</v>
      </c>
      <c r="G618" s="44">
        <v>159637</v>
      </c>
      <c r="H618" s="70">
        <f>G618/F618*100</f>
        <v>96.16686746987952</v>
      </c>
      <c r="I618" s="43"/>
      <c r="J618" s="44"/>
      <c r="K618" s="39"/>
    </row>
    <row r="619" spans="1:11" s="136" customFormat="1" ht="11.25">
      <c r="A619" s="131"/>
      <c r="B619" s="171" t="s">
        <v>158</v>
      </c>
      <c r="C619" s="99">
        <f>F619</f>
        <v>166000</v>
      </c>
      <c r="D619" s="100">
        <f>G619</f>
        <v>159637</v>
      </c>
      <c r="E619" s="134"/>
      <c r="F619" s="132">
        <v>166000</v>
      </c>
      <c r="G619" s="133">
        <v>159637</v>
      </c>
      <c r="H619" s="134"/>
      <c r="I619" s="132"/>
      <c r="J619" s="133"/>
      <c r="K619" s="135"/>
    </row>
    <row r="620" spans="1:11" ht="37.5" customHeight="1">
      <c r="A620" s="74">
        <v>85311</v>
      </c>
      <c r="B620" s="159" t="s">
        <v>105</v>
      </c>
      <c r="C620" s="48">
        <f>F620+I620</f>
        <v>199237</v>
      </c>
      <c r="D620" s="49">
        <f>G620+J620</f>
        <v>164400</v>
      </c>
      <c r="E620" s="50">
        <f>D620/C620*100</f>
        <v>82.51479393887682</v>
      </c>
      <c r="F620" s="48">
        <f>F621</f>
        <v>199237</v>
      </c>
      <c r="G620" s="49">
        <f>G621</f>
        <v>164400</v>
      </c>
      <c r="H620" s="50">
        <f>G620/F620*100</f>
        <v>82.51479393887682</v>
      </c>
      <c r="I620" s="48"/>
      <c r="J620" s="49"/>
      <c r="K620" s="50"/>
    </row>
    <row r="621" spans="1:11" ht="12.75">
      <c r="A621" s="142"/>
      <c r="B621" s="172" t="s">
        <v>43</v>
      </c>
      <c r="C621" s="245">
        <f>F621+I621</f>
        <v>199237</v>
      </c>
      <c r="D621" s="246">
        <f>G621+J621</f>
        <v>164400</v>
      </c>
      <c r="E621" s="55">
        <f>D621/C621*100</f>
        <v>82.51479393887682</v>
      </c>
      <c r="F621" s="53">
        <f>SUM(F622)</f>
        <v>199237</v>
      </c>
      <c r="G621" s="54">
        <f>SUM(G622)</f>
        <v>164400</v>
      </c>
      <c r="H621" s="55">
        <f>G621/F621*100</f>
        <v>82.51479393887682</v>
      </c>
      <c r="I621" s="53"/>
      <c r="J621" s="38"/>
      <c r="K621" s="40"/>
    </row>
    <row r="622" spans="1:11" ht="12.75" customHeight="1">
      <c r="A622" s="35"/>
      <c r="B622" s="42" t="s">
        <v>28</v>
      </c>
      <c r="C622" s="43">
        <f>F622</f>
        <v>199237</v>
      </c>
      <c r="D622" s="44">
        <f>G622</f>
        <v>164400</v>
      </c>
      <c r="E622" s="70"/>
      <c r="F622" s="43">
        <v>199237</v>
      </c>
      <c r="G622" s="44">
        <v>164400</v>
      </c>
      <c r="H622" s="70"/>
      <c r="I622" s="43"/>
      <c r="J622" s="44"/>
      <c r="K622" s="39"/>
    </row>
    <row r="623" spans="1:11" s="51" customFormat="1" ht="26.25" customHeight="1">
      <c r="A623" s="74">
        <v>85321</v>
      </c>
      <c r="B623" s="159" t="s">
        <v>153</v>
      </c>
      <c r="C623" s="65">
        <f aca="true" t="shared" si="97" ref="C623:D626">F623+I623</f>
        <v>206000</v>
      </c>
      <c r="D623" s="66">
        <f t="shared" si="97"/>
        <v>203433</v>
      </c>
      <c r="E623" s="50">
        <f t="shared" si="90"/>
        <v>98.75388349514563</v>
      </c>
      <c r="F623" s="65">
        <f>F624</f>
        <v>80000</v>
      </c>
      <c r="G623" s="66">
        <f>G624</f>
        <v>77433</v>
      </c>
      <c r="H623" s="50">
        <f t="shared" si="89"/>
        <v>96.79124999999999</v>
      </c>
      <c r="I623" s="65">
        <f>I624</f>
        <v>126000</v>
      </c>
      <c r="J623" s="66">
        <f>J624</f>
        <v>126000</v>
      </c>
      <c r="K623" s="67">
        <f>J623/I623*100</f>
        <v>100</v>
      </c>
    </row>
    <row r="624" spans="1:11" ht="12.75">
      <c r="A624" s="142"/>
      <c r="B624" s="172" t="s">
        <v>43</v>
      </c>
      <c r="C624" s="144">
        <f t="shared" si="97"/>
        <v>206000</v>
      </c>
      <c r="D624" s="145">
        <f t="shared" si="97"/>
        <v>203433</v>
      </c>
      <c r="E624" s="55">
        <f t="shared" si="90"/>
        <v>98.75388349514563</v>
      </c>
      <c r="F624" s="144">
        <f>SUM(F625:F626)</f>
        <v>80000</v>
      </c>
      <c r="G624" s="145">
        <f>SUM(G625:G626)</f>
        <v>77433</v>
      </c>
      <c r="H624" s="55">
        <f t="shared" si="89"/>
        <v>96.79124999999999</v>
      </c>
      <c r="I624" s="144">
        <f>SUM(I625:I626)</f>
        <v>126000</v>
      </c>
      <c r="J624" s="145">
        <f>SUM(J625:J626)</f>
        <v>126000</v>
      </c>
      <c r="K624" s="146">
        <f>J624/I624*100</f>
        <v>100</v>
      </c>
    </row>
    <row r="625" spans="1:11" s="45" customFormat="1" ht="24">
      <c r="A625" s="41"/>
      <c r="B625" s="57" t="s">
        <v>145</v>
      </c>
      <c r="C625" s="43">
        <f t="shared" si="97"/>
        <v>145507</v>
      </c>
      <c r="D625" s="44">
        <f t="shared" si="97"/>
        <v>143774</v>
      </c>
      <c r="E625" s="70">
        <f t="shared" si="90"/>
        <v>98.80899200725737</v>
      </c>
      <c r="F625" s="43">
        <v>51737</v>
      </c>
      <c r="G625" s="44">
        <v>50004</v>
      </c>
      <c r="H625" s="70">
        <f t="shared" si="89"/>
        <v>96.65036627558614</v>
      </c>
      <c r="I625" s="43">
        <v>93770</v>
      </c>
      <c r="J625" s="44">
        <v>93770</v>
      </c>
      <c r="K625" s="39">
        <f>J625/I625*100</f>
        <v>100</v>
      </c>
    </row>
    <row r="626" spans="1:11" ht="13.5" customHeight="1">
      <c r="A626" s="120"/>
      <c r="B626" s="158" t="s">
        <v>9</v>
      </c>
      <c r="C626" s="122">
        <f t="shared" si="97"/>
        <v>60493</v>
      </c>
      <c r="D626" s="123">
        <f t="shared" si="97"/>
        <v>59659</v>
      </c>
      <c r="E626" s="58">
        <f t="shared" si="90"/>
        <v>98.62132808754733</v>
      </c>
      <c r="F626" s="122">
        <v>28263</v>
      </c>
      <c r="G626" s="123">
        <v>27429</v>
      </c>
      <c r="H626" s="58">
        <f t="shared" si="89"/>
        <v>97.04914552595267</v>
      </c>
      <c r="I626" s="122">
        <v>32230</v>
      </c>
      <c r="J626" s="123">
        <v>32230</v>
      </c>
      <c r="K626" s="124">
        <f>J626/I626*100</f>
        <v>100</v>
      </c>
    </row>
    <row r="627" spans="1:11" ht="16.5" customHeight="1">
      <c r="A627" s="74">
        <v>85333</v>
      </c>
      <c r="B627" s="159" t="s">
        <v>175</v>
      </c>
      <c r="C627" s="48">
        <f>C628</f>
        <v>1785580</v>
      </c>
      <c r="D627" s="49">
        <f>D628</f>
        <v>1785580</v>
      </c>
      <c r="E627" s="50">
        <f>D627/C627*100</f>
        <v>100</v>
      </c>
      <c r="F627" s="48">
        <f>F628</f>
        <v>1785580</v>
      </c>
      <c r="G627" s="49">
        <f>G628</f>
        <v>1785580</v>
      </c>
      <c r="H627" s="50">
        <f t="shared" si="89"/>
        <v>100</v>
      </c>
      <c r="I627" s="48"/>
      <c r="J627" s="49"/>
      <c r="K627" s="50"/>
    </row>
    <row r="628" spans="1:11" ht="13.5" customHeight="1">
      <c r="A628" s="35"/>
      <c r="B628" s="36" t="s">
        <v>43</v>
      </c>
      <c r="C628" s="53">
        <f>C629</f>
        <v>1785580</v>
      </c>
      <c r="D628" s="54">
        <f>D629</f>
        <v>1785580</v>
      </c>
      <c r="E628" s="69">
        <f>D628/C628*100</f>
        <v>100</v>
      </c>
      <c r="F628" s="53">
        <f>F629</f>
        <v>1785580</v>
      </c>
      <c r="G628" s="54">
        <f>G629</f>
        <v>1785580</v>
      </c>
      <c r="H628" s="55">
        <f t="shared" si="89"/>
        <v>100</v>
      </c>
      <c r="I628" s="53"/>
      <c r="J628" s="54"/>
      <c r="K628" s="69"/>
    </row>
    <row r="629" spans="1:11" ht="12.75" customHeight="1">
      <c r="A629" s="35"/>
      <c r="B629" s="42" t="s">
        <v>28</v>
      </c>
      <c r="C629" s="43">
        <f>F629+I629</f>
        <v>1785580</v>
      </c>
      <c r="D629" s="44">
        <f>G629+J629</f>
        <v>1785580</v>
      </c>
      <c r="E629" s="39"/>
      <c r="F629" s="43">
        <v>1785580</v>
      </c>
      <c r="G629" s="44">
        <v>1785580</v>
      </c>
      <c r="H629" s="70"/>
      <c r="I629" s="43"/>
      <c r="J629" s="44"/>
      <c r="K629" s="39"/>
    </row>
    <row r="630" spans="1:11" ht="15.75" customHeight="1">
      <c r="A630" s="74">
        <v>85395</v>
      </c>
      <c r="B630" s="159" t="s">
        <v>15</v>
      </c>
      <c r="C630" s="48">
        <f aca="true" t="shared" si="98" ref="C630:D633">F630+I630</f>
        <v>1612216</v>
      </c>
      <c r="D630" s="49">
        <f t="shared" si="98"/>
        <v>1316972</v>
      </c>
      <c r="E630" s="50">
        <f t="shared" si="90"/>
        <v>81.687069226456</v>
      </c>
      <c r="F630" s="48">
        <f>F631</f>
        <v>1612216</v>
      </c>
      <c r="G630" s="49">
        <f>G631</f>
        <v>1316972</v>
      </c>
      <c r="H630" s="50">
        <f t="shared" si="89"/>
        <v>81.687069226456</v>
      </c>
      <c r="I630" s="48"/>
      <c r="J630" s="49"/>
      <c r="K630" s="50"/>
    </row>
    <row r="631" spans="1:11" ht="13.5" customHeight="1">
      <c r="A631" s="35"/>
      <c r="B631" s="36" t="s">
        <v>43</v>
      </c>
      <c r="C631" s="53">
        <f t="shared" si="98"/>
        <v>1612216</v>
      </c>
      <c r="D631" s="54">
        <f t="shared" si="98"/>
        <v>1316972</v>
      </c>
      <c r="E631" s="55">
        <f t="shared" si="90"/>
        <v>81.687069226456</v>
      </c>
      <c r="F631" s="53">
        <f>SUM(F632:F634)</f>
        <v>1612216</v>
      </c>
      <c r="G631" s="54">
        <f>SUM(G632:G634)</f>
        <v>1316972</v>
      </c>
      <c r="H631" s="55">
        <f aca="true" t="shared" si="99" ref="H631:H699">G631/F631*100</f>
        <v>81.687069226456</v>
      </c>
      <c r="I631" s="53"/>
      <c r="J631" s="38"/>
      <c r="K631" s="40"/>
    </row>
    <row r="632" spans="1:11" s="45" customFormat="1" ht="24">
      <c r="A632" s="41"/>
      <c r="B632" s="57" t="s">
        <v>145</v>
      </c>
      <c r="C632" s="43">
        <f t="shared" si="98"/>
        <v>546148</v>
      </c>
      <c r="D632" s="44">
        <f t="shared" si="98"/>
        <v>472228</v>
      </c>
      <c r="E632" s="70">
        <f>D632/C632*100</f>
        <v>86.46520723320418</v>
      </c>
      <c r="F632" s="43">
        <v>546148</v>
      </c>
      <c r="G632" s="44">
        <v>472228</v>
      </c>
      <c r="H632" s="70">
        <f t="shared" si="99"/>
        <v>86.46520723320418</v>
      </c>
      <c r="I632" s="43"/>
      <c r="J632" s="44"/>
      <c r="K632" s="39"/>
    </row>
    <row r="633" spans="1:11" ht="12.75" customHeight="1">
      <c r="A633" s="35"/>
      <c r="B633" s="42" t="s">
        <v>28</v>
      </c>
      <c r="C633" s="43">
        <f>F633</f>
        <v>17936</v>
      </c>
      <c r="D633" s="44">
        <f t="shared" si="98"/>
        <v>17557</v>
      </c>
      <c r="E633" s="70">
        <f>D633/C633*100</f>
        <v>97.88693131132918</v>
      </c>
      <c r="F633" s="43">
        <v>17936</v>
      </c>
      <c r="G633" s="44">
        <v>17557</v>
      </c>
      <c r="H633" s="70">
        <f t="shared" si="99"/>
        <v>97.88693131132918</v>
      </c>
      <c r="I633" s="43"/>
      <c r="J633" s="44"/>
      <c r="K633" s="39"/>
    </row>
    <row r="634" spans="1:11" ht="12.75" customHeight="1" thickBot="1">
      <c r="A634" s="35"/>
      <c r="B634" s="57" t="s">
        <v>9</v>
      </c>
      <c r="C634" s="43">
        <f>F634</f>
        <v>1048132</v>
      </c>
      <c r="D634" s="44">
        <f>G634</f>
        <v>827187</v>
      </c>
      <c r="E634" s="70">
        <f aca="true" t="shared" si="100" ref="E634:E700">D634/C634*100</f>
        <v>78.92011693183683</v>
      </c>
      <c r="F634" s="43">
        <v>1048132</v>
      </c>
      <c r="G634" s="44">
        <v>827187</v>
      </c>
      <c r="H634" s="254">
        <f t="shared" si="99"/>
        <v>78.92011693183683</v>
      </c>
      <c r="I634" s="43"/>
      <c r="J634" s="44"/>
      <c r="K634" s="39"/>
    </row>
    <row r="635" spans="1:11" s="107" customFormat="1" ht="30" customHeight="1" thickBot="1" thickTop="1">
      <c r="A635" s="255">
        <v>854</v>
      </c>
      <c r="B635" s="60" t="s">
        <v>106</v>
      </c>
      <c r="C635" s="61">
        <f aca="true" t="shared" si="101" ref="C635:D637">F635+I635</f>
        <v>13575039</v>
      </c>
      <c r="D635" s="62">
        <f t="shared" si="101"/>
        <v>13046947</v>
      </c>
      <c r="E635" s="73">
        <f t="shared" si="100"/>
        <v>96.10983069735563</v>
      </c>
      <c r="F635" s="61">
        <f>F636+F641</f>
        <v>13575039</v>
      </c>
      <c r="G635" s="62">
        <f>G636+G641</f>
        <v>13046947</v>
      </c>
      <c r="H635" s="73">
        <f t="shared" si="99"/>
        <v>96.10983069735563</v>
      </c>
      <c r="I635" s="61"/>
      <c r="J635" s="62"/>
      <c r="K635" s="64"/>
    </row>
    <row r="636" spans="1:11" s="107" customFormat="1" ht="14.25" customHeight="1" thickTop="1">
      <c r="A636" s="248"/>
      <c r="B636" s="249" t="s">
        <v>43</v>
      </c>
      <c r="C636" s="162">
        <f t="shared" si="101"/>
        <v>13318389</v>
      </c>
      <c r="D636" s="163">
        <f t="shared" si="101"/>
        <v>12791278</v>
      </c>
      <c r="E636" s="85">
        <f t="shared" si="100"/>
        <v>96.04223153415927</v>
      </c>
      <c r="F636" s="162">
        <f>SUM(F637:F639)</f>
        <v>13318389</v>
      </c>
      <c r="G636" s="163">
        <f>SUM(G637:G639)</f>
        <v>12791278</v>
      </c>
      <c r="H636" s="85">
        <f t="shared" si="99"/>
        <v>96.04223153415927</v>
      </c>
      <c r="I636" s="162"/>
      <c r="J636" s="163"/>
      <c r="K636" s="164"/>
    </row>
    <row r="637" spans="1:11" s="45" customFormat="1" ht="24">
      <c r="A637" s="250"/>
      <c r="B637" s="57" t="s">
        <v>145</v>
      </c>
      <c r="C637" s="43">
        <f t="shared" si="101"/>
        <v>7629531</v>
      </c>
      <c r="D637" s="44">
        <f t="shared" si="101"/>
        <v>7616925</v>
      </c>
      <c r="E637" s="70">
        <f t="shared" si="100"/>
        <v>99.83477359224308</v>
      </c>
      <c r="F637" s="95">
        <f>F646+F651+F659+F667+F675+F683+F687+F700</f>
        <v>7629531</v>
      </c>
      <c r="G637" s="44">
        <f>G646+G651+G659+G667+G675+G683+G687+G700</f>
        <v>7616925</v>
      </c>
      <c r="H637" s="70">
        <f t="shared" si="99"/>
        <v>99.83477359224308</v>
      </c>
      <c r="I637" s="43"/>
      <c r="J637" s="44"/>
      <c r="K637" s="39"/>
    </row>
    <row r="638" spans="1:11" s="45" customFormat="1" ht="12">
      <c r="A638" s="250"/>
      <c r="B638" s="57" t="s">
        <v>28</v>
      </c>
      <c r="C638" s="43">
        <f aca="true" t="shared" si="102" ref="C638:D645">F638+I638</f>
        <v>1271576</v>
      </c>
      <c r="D638" s="44">
        <f t="shared" si="102"/>
        <v>1271576</v>
      </c>
      <c r="E638" s="70">
        <f t="shared" si="100"/>
        <v>100</v>
      </c>
      <c r="F638" s="43">
        <f>F701+F694</f>
        <v>1271576</v>
      </c>
      <c r="G638" s="44">
        <f>G701+G694</f>
        <v>1271576</v>
      </c>
      <c r="H638" s="70">
        <f t="shared" si="99"/>
        <v>100</v>
      </c>
      <c r="I638" s="43"/>
      <c r="J638" s="44"/>
      <c r="K638" s="39"/>
    </row>
    <row r="639" spans="1:11" s="45" customFormat="1" ht="12">
      <c r="A639" s="250"/>
      <c r="B639" s="42" t="s">
        <v>9</v>
      </c>
      <c r="C639" s="43">
        <f t="shared" si="102"/>
        <v>4417282</v>
      </c>
      <c r="D639" s="44">
        <f t="shared" si="102"/>
        <v>3902777</v>
      </c>
      <c r="E639" s="70">
        <f t="shared" si="100"/>
        <v>88.35245293372712</v>
      </c>
      <c r="F639" s="43">
        <f>F647+F652+F660+F668+F676+F684+F688+F697+F702</f>
        <v>4417282</v>
      </c>
      <c r="G639" s="44">
        <f>G647+G652+G660+G668+G676+G684+G688+G697+G702</f>
        <v>3902777</v>
      </c>
      <c r="H639" s="70">
        <f t="shared" si="99"/>
        <v>88.35245293372712</v>
      </c>
      <c r="I639" s="43"/>
      <c r="J639" s="44"/>
      <c r="K639" s="39"/>
    </row>
    <row r="640" spans="1:11" s="136" customFormat="1" ht="11.25">
      <c r="A640" s="256"/>
      <c r="B640" s="165" t="s">
        <v>34</v>
      </c>
      <c r="C640" s="99">
        <f t="shared" si="102"/>
        <v>45700</v>
      </c>
      <c r="D640" s="100">
        <f t="shared" si="102"/>
        <v>45327</v>
      </c>
      <c r="E640" s="101">
        <f t="shared" si="100"/>
        <v>99.18380743982495</v>
      </c>
      <c r="F640" s="99">
        <f>F648+F653+F677+F689+F669+F661</f>
        <v>45700</v>
      </c>
      <c r="G640" s="100">
        <f>G648+G653+G677+G689+G669+G661</f>
        <v>45327</v>
      </c>
      <c r="H640" s="101">
        <f t="shared" si="99"/>
        <v>99.18380743982495</v>
      </c>
      <c r="I640" s="99"/>
      <c r="J640" s="100"/>
      <c r="K640" s="128"/>
    </row>
    <row r="641" spans="1:11" s="107" customFormat="1" ht="14.25" customHeight="1">
      <c r="A641" s="248"/>
      <c r="B641" s="161" t="s">
        <v>5</v>
      </c>
      <c r="C641" s="162">
        <f t="shared" si="102"/>
        <v>256650</v>
      </c>
      <c r="D641" s="163">
        <f t="shared" si="102"/>
        <v>255669</v>
      </c>
      <c r="E641" s="83">
        <f t="shared" si="100"/>
        <v>99.61776738749269</v>
      </c>
      <c r="F641" s="162">
        <f>SUM(F642:F643)</f>
        <v>256650</v>
      </c>
      <c r="G641" s="163">
        <f>SUM(G642:G643)</f>
        <v>255669</v>
      </c>
      <c r="H641" s="83">
        <f t="shared" si="99"/>
        <v>99.61776738749269</v>
      </c>
      <c r="I641" s="162"/>
      <c r="J641" s="163"/>
      <c r="K641" s="164"/>
    </row>
    <row r="642" spans="1:11" s="45" customFormat="1" ht="13.5" customHeight="1">
      <c r="A642" s="250"/>
      <c r="B642" s="57" t="s">
        <v>19</v>
      </c>
      <c r="C642" s="43">
        <f t="shared" si="102"/>
        <v>247500</v>
      </c>
      <c r="D642" s="44">
        <f t="shared" si="102"/>
        <v>246519</v>
      </c>
      <c r="E642" s="70">
        <f t="shared" si="100"/>
        <v>99.60363636363635</v>
      </c>
      <c r="F642" s="43">
        <f>F655+F679+F705+F663+F691+F671</f>
        <v>247500</v>
      </c>
      <c r="G642" s="44">
        <f>G655+G679+G705+G663+G691+G671</f>
        <v>246519</v>
      </c>
      <c r="H642" s="70">
        <f t="shared" si="99"/>
        <v>99.60363636363635</v>
      </c>
      <c r="I642" s="43"/>
      <c r="J642" s="44"/>
      <c r="K642" s="39"/>
    </row>
    <row r="643" spans="1:11" s="45" customFormat="1" ht="14.25" customHeight="1" thickBot="1">
      <c r="A643" s="257"/>
      <c r="B643" s="149" t="s">
        <v>6</v>
      </c>
      <c r="C643" s="71">
        <f>F643+I643</f>
        <v>9150</v>
      </c>
      <c r="D643" s="90">
        <f>G643+J643</f>
        <v>9150</v>
      </c>
      <c r="E643" s="91">
        <f t="shared" si="100"/>
        <v>100</v>
      </c>
      <c r="F643" s="71">
        <f>F664+F656+F672+F680</f>
        <v>9150</v>
      </c>
      <c r="G643" s="90">
        <f>G664+G656+G672+G680</f>
        <v>9150</v>
      </c>
      <c r="H643" s="91">
        <f>G643/F643*100</f>
        <v>100</v>
      </c>
      <c r="I643" s="71"/>
      <c r="J643" s="90"/>
      <c r="K643" s="92"/>
    </row>
    <row r="644" spans="1:11" s="51" customFormat="1" ht="14.25" customHeight="1" thickTop="1">
      <c r="A644" s="111">
        <v>85401</v>
      </c>
      <c r="B644" s="153" t="s">
        <v>107</v>
      </c>
      <c r="C644" s="113">
        <f t="shared" si="102"/>
        <v>1617721</v>
      </c>
      <c r="D644" s="114">
        <f t="shared" si="102"/>
        <v>1615532</v>
      </c>
      <c r="E644" s="75">
        <f t="shared" si="100"/>
        <v>99.86468618507148</v>
      </c>
      <c r="F644" s="113">
        <f>F645</f>
        <v>1617721</v>
      </c>
      <c r="G644" s="114">
        <f>G645</f>
        <v>1615532</v>
      </c>
      <c r="H644" s="75">
        <f t="shared" si="99"/>
        <v>99.86468618507148</v>
      </c>
      <c r="I644" s="113"/>
      <c r="J644" s="114"/>
      <c r="K644" s="75"/>
    </row>
    <row r="645" spans="1:11" ht="12.75">
      <c r="A645" s="142"/>
      <c r="B645" s="172" t="s">
        <v>43</v>
      </c>
      <c r="C645" s="245">
        <f t="shared" si="102"/>
        <v>1617721</v>
      </c>
      <c r="D645" s="246">
        <f t="shared" si="102"/>
        <v>1615532</v>
      </c>
      <c r="E645" s="55">
        <f t="shared" si="100"/>
        <v>99.86468618507148</v>
      </c>
      <c r="F645" s="144">
        <f>SUM(F646:F647)</f>
        <v>1617721</v>
      </c>
      <c r="G645" s="145">
        <f>SUM(G646:G647)</f>
        <v>1615532</v>
      </c>
      <c r="H645" s="55">
        <f t="shared" si="99"/>
        <v>99.86468618507148</v>
      </c>
      <c r="I645" s="183"/>
      <c r="J645" s="182"/>
      <c r="K645" s="184"/>
    </row>
    <row r="646" spans="1:11" s="87" customFormat="1" ht="24">
      <c r="A646" s="41"/>
      <c r="B646" s="57" t="s">
        <v>145</v>
      </c>
      <c r="C646" s="43">
        <f>F646+I646</f>
        <v>1491559</v>
      </c>
      <c r="D646" s="44">
        <f>G646+J646</f>
        <v>1489970</v>
      </c>
      <c r="E646" s="70">
        <f t="shared" si="100"/>
        <v>99.89346717092653</v>
      </c>
      <c r="F646" s="43">
        <v>1491559</v>
      </c>
      <c r="G646" s="44">
        <v>1489970</v>
      </c>
      <c r="H646" s="70">
        <f t="shared" si="99"/>
        <v>99.89346717092653</v>
      </c>
      <c r="I646" s="43"/>
      <c r="J646" s="44"/>
      <c r="K646" s="39"/>
    </row>
    <row r="647" spans="1:11" s="87" customFormat="1" ht="10.5" customHeight="1">
      <c r="A647" s="41"/>
      <c r="B647" s="42" t="s">
        <v>9</v>
      </c>
      <c r="C647" s="43">
        <f>F647</f>
        <v>126162</v>
      </c>
      <c r="D647" s="44">
        <f>G647</f>
        <v>125562</v>
      </c>
      <c r="E647" s="70">
        <f t="shared" si="100"/>
        <v>99.52442098254625</v>
      </c>
      <c r="F647" s="43">
        <v>126162</v>
      </c>
      <c r="G647" s="44">
        <v>125562</v>
      </c>
      <c r="H647" s="70">
        <f t="shared" si="99"/>
        <v>99.52442098254625</v>
      </c>
      <c r="I647" s="43"/>
      <c r="J647" s="44"/>
      <c r="K647" s="39"/>
    </row>
    <row r="648" spans="1:11" s="103" customFormat="1" ht="12" customHeight="1">
      <c r="A648" s="131"/>
      <c r="B648" s="171" t="s">
        <v>34</v>
      </c>
      <c r="C648" s="132">
        <f>F648</f>
        <v>300</v>
      </c>
      <c r="D648" s="133">
        <f>G648</f>
        <v>300</v>
      </c>
      <c r="E648" s="134">
        <f t="shared" si="100"/>
        <v>100</v>
      </c>
      <c r="F648" s="132">
        <v>300</v>
      </c>
      <c r="G648" s="133">
        <v>300</v>
      </c>
      <c r="H648" s="134">
        <f t="shared" si="99"/>
        <v>100</v>
      </c>
      <c r="I648" s="132"/>
      <c r="J648" s="133"/>
      <c r="K648" s="135"/>
    </row>
    <row r="649" spans="1:11" s="45" customFormat="1" ht="27" customHeight="1">
      <c r="A649" s="74">
        <v>85403</v>
      </c>
      <c r="B649" s="159" t="s">
        <v>108</v>
      </c>
      <c r="C649" s="48">
        <f>F649+I649</f>
        <v>1562606</v>
      </c>
      <c r="D649" s="49">
        <f>G649+J649</f>
        <v>1561228</v>
      </c>
      <c r="E649" s="50">
        <f t="shared" si="100"/>
        <v>99.91181398253943</v>
      </c>
      <c r="F649" s="48">
        <f>F650+F654</f>
        <v>1562606</v>
      </c>
      <c r="G649" s="49">
        <f>G650+G654</f>
        <v>1561228</v>
      </c>
      <c r="H649" s="50">
        <f t="shared" si="99"/>
        <v>99.91181398253943</v>
      </c>
      <c r="I649" s="48"/>
      <c r="J649" s="49"/>
      <c r="K649" s="50"/>
    </row>
    <row r="650" spans="1:11" s="45" customFormat="1" ht="14.25" customHeight="1">
      <c r="A650" s="142"/>
      <c r="B650" s="172" t="s">
        <v>43</v>
      </c>
      <c r="C650" s="245">
        <f>F650+I650</f>
        <v>1562606</v>
      </c>
      <c r="D650" s="246">
        <f>G650+J650</f>
        <v>1561228</v>
      </c>
      <c r="E650" s="55">
        <f t="shared" si="100"/>
        <v>99.91181398253943</v>
      </c>
      <c r="F650" s="144">
        <f>SUM(F651:F652)</f>
        <v>1562606</v>
      </c>
      <c r="G650" s="145">
        <f>SUM(G651:G652)</f>
        <v>1561228</v>
      </c>
      <c r="H650" s="55">
        <f t="shared" si="99"/>
        <v>99.91181398253943</v>
      </c>
      <c r="I650" s="183"/>
      <c r="J650" s="182"/>
      <c r="K650" s="184"/>
    </row>
    <row r="651" spans="1:11" s="45" customFormat="1" ht="23.25" customHeight="1">
      <c r="A651" s="41"/>
      <c r="B651" s="57" t="s">
        <v>145</v>
      </c>
      <c r="C651" s="43">
        <f aca="true" t="shared" si="103" ref="C651:D653">F651</f>
        <v>1288705</v>
      </c>
      <c r="D651" s="44">
        <f t="shared" si="103"/>
        <v>1288705</v>
      </c>
      <c r="E651" s="70">
        <f t="shared" si="100"/>
        <v>100</v>
      </c>
      <c r="F651" s="43">
        <v>1288705</v>
      </c>
      <c r="G651" s="44">
        <v>1288705</v>
      </c>
      <c r="H651" s="70">
        <f t="shared" si="99"/>
        <v>100</v>
      </c>
      <c r="I651" s="43"/>
      <c r="J651" s="44"/>
      <c r="K651" s="39"/>
    </row>
    <row r="652" spans="1:11" s="45" customFormat="1" ht="10.5" customHeight="1">
      <c r="A652" s="41"/>
      <c r="B652" s="42" t="s">
        <v>9</v>
      </c>
      <c r="C652" s="43">
        <f t="shared" si="103"/>
        <v>273901</v>
      </c>
      <c r="D652" s="44">
        <f t="shared" si="103"/>
        <v>272523</v>
      </c>
      <c r="E652" s="70">
        <f t="shared" si="100"/>
        <v>99.49689851442675</v>
      </c>
      <c r="F652" s="43">
        <v>273901</v>
      </c>
      <c r="G652" s="44">
        <v>272523</v>
      </c>
      <c r="H652" s="70">
        <f t="shared" si="99"/>
        <v>99.49689851442675</v>
      </c>
      <c r="I652" s="43"/>
      <c r="J652" s="44"/>
      <c r="K652" s="39"/>
    </row>
    <row r="653" spans="1:11" s="136" customFormat="1" ht="12" customHeight="1">
      <c r="A653" s="127"/>
      <c r="B653" s="165" t="s">
        <v>34</v>
      </c>
      <c r="C653" s="99">
        <f t="shared" si="103"/>
        <v>8000</v>
      </c>
      <c r="D653" s="100">
        <f t="shared" si="103"/>
        <v>7978</v>
      </c>
      <c r="E653" s="101">
        <f t="shared" si="100"/>
        <v>99.725</v>
      </c>
      <c r="F653" s="99">
        <v>8000</v>
      </c>
      <c r="G653" s="100">
        <v>7978</v>
      </c>
      <c r="H653" s="101">
        <f t="shared" si="99"/>
        <v>99.725</v>
      </c>
      <c r="I653" s="99"/>
      <c r="J653" s="100"/>
      <c r="K653" s="128"/>
    </row>
    <row r="654" spans="1:11" ht="13.5" customHeight="1" hidden="1">
      <c r="A654" s="35"/>
      <c r="B654" s="36" t="s">
        <v>5</v>
      </c>
      <c r="C654" s="53">
        <f>F654+I654</f>
        <v>0</v>
      </c>
      <c r="D654" s="54">
        <f>G654+J654</f>
        <v>0</v>
      </c>
      <c r="E654" s="130" t="e">
        <f t="shared" si="100"/>
        <v>#DIV/0!</v>
      </c>
      <c r="F654" s="53">
        <f>SUM(F655:F656)</f>
        <v>0</v>
      </c>
      <c r="G654" s="54">
        <f>SUM(G655:G656)</f>
        <v>0</v>
      </c>
      <c r="H654" s="130" t="e">
        <f t="shared" si="99"/>
        <v>#DIV/0!</v>
      </c>
      <c r="I654" s="37"/>
      <c r="J654" s="38"/>
      <c r="K654" s="40"/>
    </row>
    <row r="655" spans="1:11" ht="12.75" customHeight="1" hidden="1">
      <c r="A655" s="35"/>
      <c r="B655" s="57" t="s">
        <v>19</v>
      </c>
      <c r="C655" s="43">
        <f>F655</f>
        <v>0</v>
      </c>
      <c r="D655" s="44">
        <f>G655</f>
        <v>0</v>
      </c>
      <c r="E655" s="70" t="e">
        <f t="shared" si="100"/>
        <v>#DIV/0!</v>
      </c>
      <c r="F655" s="43"/>
      <c r="G655" s="44"/>
      <c r="H655" s="70" t="e">
        <f t="shared" si="99"/>
        <v>#DIV/0!</v>
      </c>
      <c r="I655" s="43"/>
      <c r="J655" s="44"/>
      <c r="K655" s="39"/>
    </row>
    <row r="656" spans="1:11" ht="12.75" customHeight="1" hidden="1">
      <c r="A656" s="120"/>
      <c r="B656" s="57" t="s">
        <v>6</v>
      </c>
      <c r="C656" s="122">
        <f>F656</f>
        <v>0</v>
      </c>
      <c r="D656" s="123">
        <f>G656</f>
        <v>0</v>
      </c>
      <c r="E656" s="58" t="e">
        <f t="shared" si="100"/>
        <v>#DIV/0!</v>
      </c>
      <c r="F656" s="122"/>
      <c r="G656" s="123"/>
      <c r="H656" s="58" t="e">
        <f t="shared" si="99"/>
        <v>#DIV/0!</v>
      </c>
      <c r="I656" s="122"/>
      <c r="J656" s="123"/>
      <c r="K656" s="124"/>
    </row>
    <row r="657" spans="1:11" s="51" customFormat="1" ht="45.75" customHeight="1">
      <c r="A657" s="74">
        <v>85406</v>
      </c>
      <c r="B657" s="159" t="s">
        <v>139</v>
      </c>
      <c r="C657" s="48">
        <f>F657+I657</f>
        <v>1543200</v>
      </c>
      <c r="D657" s="49">
        <f>G657+J657</f>
        <v>1530762</v>
      </c>
      <c r="E657" s="50">
        <f t="shared" si="100"/>
        <v>99.19401244167962</v>
      </c>
      <c r="F657" s="48">
        <f>F658+F662</f>
        <v>1543200</v>
      </c>
      <c r="G657" s="49">
        <f>G658+G662</f>
        <v>1530762</v>
      </c>
      <c r="H657" s="50">
        <f t="shared" si="99"/>
        <v>99.19401244167962</v>
      </c>
      <c r="I657" s="48"/>
      <c r="J657" s="49"/>
      <c r="K657" s="50"/>
    </row>
    <row r="658" spans="1:11" ht="12.75">
      <c r="A658" s="142"/>
      <c r="B658" s="172" t="s">
        <v>43</v>
      </c>
      <c r="C658" s="245">
        <f>F658+I658</f>
        <v>1543200</v>
      </c>
      <c r="D658" s="246">
        <f>G658+J658</f>
        <v>1530762</v>
      </c>
      <c r="E658" s="55">
        <f t="shared" si="100"/>
        <v>99.19401244167962</v>
      </c>
      <c r="F658" s="53">
        <f>SUM(F659:F660)</f>
        <v>1543200</v>
      </c>
      <c r="G658" s="54">
        <f>SUM(G659:G660)</f>
        <v>1530762</v>
      </c>
      <c r="H658" s="55">
        <f t="shared" si="99"/>
        <v>99.19401244167962</v>
      </c>
      <c r="I658" s="37"/>
      <c r="J658" s="38"/>
      <c r="K658" s="40"/>
    </row>
    <row r="659" spans="1:11" s="87" customFormat="1" ht="24">
      <c r="A659" s="41"/>
      <c r="B659" s="57" t="s">
        <v>145</v>
      </c>
      <c r="C659" s="43">
        <f aca="true" t="shared" si="104" ref="C659:D661">F659</f>
        <v>1344700</v>
      </c>
      <c r="D659" s="44">
        <f t="shared" si="104"/>
        <v>1337619</v>
      </c>
      <c r="E659" s="70">
        <f t="shared" si="100"/>
        <v>99.47341414441883</v>
      </c>
      <c r="F659" s="43">
        <v>1344700</v>
      </c>
      <c r="G659" s="44">
        <v>1337619</v>
      </c>
      <c r="H659" s="70">
        <f t="shared" si="99"/>
        <v>99.47341414441883</v>
      </c>
      <c r="I659" s="43"/>
      <c r="J659" s="44"/>
      <c r="K659" s="39"/>
    </row>
    <row r="660" spans="1:11" s="87" customFormat="1" ht="12">
      <c r="A660" s="41"/>
      <c r="B660" s="42" t="s">
        <v>9</v>
      </c>
      <c r="C660" s="43">
        <f t="shared" si="104"/>
        <v>198500</v>
      </c>
      <c r="D660" s="44">
        <f t="shared" si="104"/>
        <v>193143</v>
      </c>
      <c r="E660" s="70">
        <f t="shared" si="100"/>
        <v>97.30125944584383</v>
      </c>
      <c r="F660" s="43">
        <v>198500</v>
      </c>
      <c r="G660" s="44">
        <v>193143</v>
      </c>
      <c r="H660" s="70">
        <f t="shared" si="99"/>
        <v>97.30125944584383</v>
      </c>
      <c r="I660" s="43"/>
      <c r="J660" s="44"/>
      <c r="K660" s="39"/>
    </row>
    <row r="661" spans="1:11" s="136" customFormat="1" ht="12" customHeight="1">
      <c r="A661" s="131"/>
      <c r="B661" s="171" t="s">
        <v>34</v>
      </c>
      <c r="C661" s="132">
        <f t="shared" si="104"/>
        <v>1000</v>
      </c>
      <c r="D661" s="133">
        <f t="shared" si="104"/>
        <v>926</v>
      </c>
      <c r="E661" s="134">
        <f>D661/C661*100</f>
        <v>92.60000000000001</v>
      </c>
      <c r="F661" s="132">
        <v>1000</v>
      </c>
      <c r="G661" s="133">
        <v>926</v>
      </c>
      <c r="H661" s="134">
        <f>G661/F661*100</f>
        <v>92.60000000000001</v>
      </c>
      <c r="I661" s="132"/>
      <c r="J661" s="133"/>
      <c r="K661" s="135"/>
    </row>
    <row r="662" spans="1:11" ht="12.75" hidden="1">
      <c r="A662" s="35"/>
      <c r="B662" s="52" t="s">
        <v>5</v>
      </c>
      <c r="C662" s="53">
        <f>F662+I662</f>
        <v>0</v>
      </c>
      <c r="D662" s="54">
        <f>G662+J662</f>
        <v>0</v>
      </c>
      <c r="E662" s="130" t="e">
        <f>D662/C662*100</f>
        <v>#DIV/0!</v>
      </c>
      <c r="F662" s="53">
        <f>SUM(F663:F664)</f>
        <v>0</v>
      </c>
      <c r="G662" s="54">
        <f>SUM(G663:G664)</f>
        <v>0</v>
      </c>
      <c r="H662" s="130" t="e">
        <f>G662/F662*100</f>
        <v>#DIV/0!</v>
      </c>
      <c r="I662" s="37"/>
      <c r="J662" s="38"/>
      <c r="K662" s="40"/>
    </row>
    <row r="663" spans="1:11" ht="11.25" customHeight="1" hidden="1">
      <c r="A663" s="35"/>
      <c r="B663" s="57" t="s">
        <v>19</v>
      </c>
      <c r="C663" s="43">
        <f>F663</f>
        <v>0</v>
      </c>
      <c r="D663" s="44">
        <f>G663</f>
        <v>0</v>
      </c>
      <c r="E663" s="70" t="e">
        <f>D663/C663*100</f>
        <v>#DIV/0!</v>
      </c>
      <c r="F663" s="43"/>
      <c r="G663" s="44"/>
      <c r="H663" s="70" t="e">
        <f>G663/F663*100</f>
        <v>#DIV/0!</v>
      </c>
      <c r="I663" s="43"/>
      <c r="J663" s="44"/>
      <c r="K663" s="39"/>
    </row>
    <row r="664" spans="1:11" ht="11.25" customHeight="1" hidden="1">
      <c r="A664" s="35"/>
      <c r="B664" s="57" t="s">
        <v>6</v>
      </c>
      <c r="C664" s="43">
        <f>F664</f>
        <v>0</v>
      </c>
      <c r="D664" s="44">
        <f>G664</f>
        <v>0</v>
      </c>
      <c r="E664" s="58" t="e">
        <f>D664/C664*100</f>
        <v>#DIV/0!</v>
      </c>
      <c r="F664" s="43"/>
      <c r="G664" s="44"/>
      <c r="H664" s="58" t="e">
        <f>G664/F664*100</f>
        <v>#DIV/0!</v>
      </c>
      <c r="I664" s="43"/>
      <c r="J664" s="44"/>
      <c r="K664" s="39"/>
    </row>
    <row r="665" spans="1:11" s="51" customFormat="1" ht="26.25" customHeight="1">
      <c r="A665" s="74">
        <v>85407</v>
      </c>
      <c r="B665" s="159" t="s">
        <v>159</v>
      </c>
      <c r="C665" s="48">
        <f>F665+I665</f>
        <v>1773765</v>
      </c>
      <c r="D665" s="49">
        <f>G665+J665</f>
        <v>1767206</v>
      </c>
      <c r="E665" s="50">
        <f t="shared" si="100"/>
        <v>99.63022159079698</v>
      </c>
      <c r="F665" s="48">
        <f>F666+F670</f>
        <v>1773765</v>
      </c>
      <c r="G665" s="49">
        <f>G666+G670</f>
        <v>1767206</v>
      </c>
      <c r="H665" s="50">
        <f t="shared" si="99"/>
        <v>99.63022159079698</v>
      </c>
      <c r="I665" s="48"/>
      <c r="J665" s="49"/>
      <c r="K665" s="50"/>
    </row>
    <row r="666" spans="1:11" ht="12.75">
      <c r="A666" s="142"/>
      <c r="B666" s="172" t="s">
        <v>43</v>
      </c>
      <c r="C666" s="245">
        <f>F666+I666</f>
        <v>1703765</v>
      </c>
      <c r="D666" s="246">
        <f>G666+J666</f>
        <v>1697206</v>
      </c>
      <c r="E666" s="55">
        <f t="shared" si="100"/>
        <v>99.61502906797593</v>
      </c>
      <c r="F666" s="144">
        <f>SUM(F667:F668)</f>
        <v>1703765</v>
      </c>
      <c r="G666" s="145">
        <f>SUM(G667:G668)</f>
        <v>1697206</v>
      </c>
      <c r="H666" s="55">
        <f t="shared" si="99"/>
        <v>99.61502906797593</v>
      </c>
      <c r="I666" s="183"/>
      <c r="J666" s="182"/>
      <c r="K666" s="184"/>
    </row>
    <row r="667" spans="1:11" s="87" customFormat="1" ht="24.75" customHeight="1">
      <c r="A667" s="41"/>
      <c r="B667" s="57" t="s">
        <v>145</v>
      </c>
      <c r="C667" s="43">
        <f aca="true" t="shared" si="105" ref="C667:D669">F667</f>
        <v>1435050</v>
      </c>
      <c r="D667" s="44">
        <f t="shared" si="105"/>
        <v>1435042</v>
      </c>
      <c r="E667" s="70">
        <f t="shared" si="100"/>
        <v>99.9994425281349</v>
      </c>
      <c r="F667" s="43">
        <v>1435050</v>
      </c>
      <c r="G667" s="44">
        <v>1435042</v>
      </c>
      <c r="H667" s="70">
        <f t="shared" si="99"/>
        <v>99.9994425281349</v>
      </c>
      <c r="I667" s="43"/>
      <c r="J667" s="44"/>
      <c r="K667" s="39"/>
    </row>
    <row r="668" spans="1:11" s="87" customFormat="1" ht="10.5" customHeight="1">
      <c r="A668" s="41"/>
      <c r="B668" s="42" t="s">
        <v>9</v>
      </c>
      <c r="C668" s="43">
        <f t="shared" si="105"/>
        <v>268715</v>
      </c>
      <c r="D668" s="44">
        <f t="shared" si="105"/>
        <v>262164</v>
      </c>
      <c r="E668" s="70">
        <f t="shared" si="100"/>
        <v>97.56210111084235</v>
      </c>
      <c r="F668" s="43">
        <v>268715</v>
      </c>
      <c r="G668" s="44">
        <v>262164</v>
      </c>
      <c r="H668" s="70">
        <f t="shared" si="99"/>
        <v>97.56210111084235</v>
      </c>
      <c r="I668" s="43"/>
      <c r="J668" s="44"/>
      <c r="K668" s="39"/>
    </row>
    <row r="669" spans="1:11" s="136" customFormat="1" ht="10.5" customHeight="1">
      <c r="A669" s="127"/>
      <c r="B669" s="165" t="s">
        <v>34</v>
      </c>
      <c r="C669" s="99">
        <f t="shared" si="105"/>
        <v>4000</v>
      </c>
      <c r="D669" s="100">
        <f t="shared" si="105"/>
        <v>3950</v>
      </c>
      <c r="E669" s="101">
        <f>D669/C669*100</f>
        <v>98.75</v>
      </c>
      <c r="F669" s="99">
        <v>4000</v>
      </c>
      <c r="G669" s="100">
        <v>3950</v>
      </c>
      <c r="H669" s="101">
        <f>G669/F669*100</f>
        <v>98.75</v>
      </c>
      <c r="I669" s="99"/>
      <c r="J669" s="100"/>
      <c r="K669" s="128"/>
    </row>
    <row r="670" spans="1:11" ht="12.75">
      <c r="A670" s="35"/>
      <c r="B670" s="52" t="s">
        <v>5</v>
      </c>
      <c r="C670" s="53">
        <f>F670+I670</f>
        <v>70000</v>
      </c>
      <c r="D670" s="54">
        <f>G670+J670</f>
        <v>70000</v>
      </c>
      <c r="E670" s="130">
        <f t="shared" si="100"/>
        <v>100</v>
      </c>
      <c r="F670" s="53">
        <f>SUM(F671:F672)</f>
        <v>70000</v>
      </c>
      <c r="G670" s="54">
        <f>SUM(G671:G672)</f>
        <v>70000</v>
      </c>
      <c r="H670" s="130">
        <f t="shared" si="99"/>
        <v>100</v>
      </c>
      <c r="I670" s="37"/>
      <c r="J670" s="38"/>
      <c r="K670" s="40"/>
    </row>
    <row r="671" spans="1:11" ht="11.25" customHeight="1">
      <c r="A671" s="35"/>
      <c r="B671" s="57" t="s">
        <v>19</v>
      </c>
      <c r="C671" s="43">
        <f>F671</f>
        <v>70000</v>
      </c>
      <c r="D671" s="44">
        <f>G671</f>
        <v>70000</v>
      </c>
      <c r="E671" s="58"/>
      <c r="F671" s="43">
        <v>70000</v>
      </c>
      <c r="G671" s="44">
        <v>70000</v>
      </c>
      <c r="H671" s="58"/>
      <c r="I671" s="43"/>
      <c r="J671" s="44"/>
      <c r="K671" s="39"/>
    </row>
    <row r="672" spans="1:11" ht="13.5" customHeight="1" hidden="1">
      <c r="A672" s="35"/>
      <c r="B672" s="57" t="s">
        <v>6</v>
      </c>
      <c r="C672" s="43">
        <f>F672</f>
        <v>0</v>
      </c>
      <c r="D672" s="44">
        <f>G672</f>
        <v>0</v>
      </c>
      <c r="E672" s="58" t="e">
        <f t="shared" si="100"/>
        <v>#DIV/0!</v>
      </c>
      <c r="F672" s="43"/>
      <c r="G672" s="44"/>
      <c r="H672" s="58" t="e">
        <f t="shared" si="99"/>
        <v>#DIV/0!</v>
      </c>
      <c r="I672" s="43"/>
      <c r="J672" s="44"/>
      <c r="K672" s="39"/>
    </row>
    <row r="673" spans="1:11" s="51" customFormat="1" ht="15.75" customHeight="1">
      <c r="A673" s="74">
        <v>85410</v>
      </c>
      <c r="B673" s="159" t="s">
        <v>109</v>
      </c>
      <c r="C673" s="48">
        <f>F673+I673</f>
        <v>2659518</v>
      </c>
      <c r="D673" s="49">
        <f>G673+J673</f>
        <v>2652768</v>
      </c>
      <c r="E673" s="50">
        <f t="shared" si="100"/>
        <v>99.74619461120399</v>
      </c>
      <c r="F673" s="48">
        <f>F674+F678</f>
        <v>2659518</v>
      </c>
      <c r="G673" s="49">
        <f>G674+G678</f>
        <v>2652768</v>
      </c>
      <c r="H673" s="50">
        <f t="shared" si="99"/>
        <v>99.74619461120399</v>
      </c>
      <c r="I673" s="48"/>
      <c r="J673" s="49"/>
      <c r="K673" s="50"/>
    </row>
    <row r="674" spans="1:11" ht="12.75">
      <c r="A674" s="142"/>
      <c r="B674" s="172" t="s">
        <v>43</v>
      </c>
      <c r="C674" s="245">
        <f>F674+I674</f>
        <v>2514068</v>
      </c>
      <c r="D674" s="246">
        <f>G674+J674</f>
        <v>2507905</v>
      </c>
      <c r="E674" s="55">
        <f t="shared" si="100"/>
        <v>99.75485945487551</v>
      </c>
      <c r="F674" s="144">
        <f>SUM(F675:F676)</f>
        <v>2514068</v>
      </c>
      <c r="G674" s="145">
        <f>SUM(G675:G676)</f>
        <v>2507905</v>
      </c>
      <c r="H674" s="55">
        <f t="shared" si="99"/>
        <v>99.75485945487551</v>
      </c>
      <c r="I674" s="183"/>
      <c r="J674" s="182"/>
      <c r="K674" s="184"/>
    </row>
    <row r="675" spans="1:11" s="87" customFormat="1" ht="22.5" customHeight="1">
      <c r="A675" s="41"/>
      <c r="B675" s="57" t="s">
        <v>145</v>
      </c>
      <c r="C675" s="43">
        <f aca="true" t="shared" si="106" ref="C675:D677">F675</f>
        <v>1839597</v>
      </c>
      <c r="D675" s="44">
        <f t="shared" si="106"/>
        <v>1839444</v>
      </c>
      <c r="E675" s="70">
        <f t="shared" si="100"/>
        <v>99.99168296099636</v>
      </c>
      <c r="F675" s="43">
        <v>1839597</v>
      </c>
      <c r="G675" s="44">
        <v>1839444</v>
      </c>
      <c r="H675" s="70">
        <f t="shared" si="99"/>
        <v>99.99168296099636</v>
      </c>
      <c r="I675" s="43"/>
      <c r="J675" s="44"/>
      <c r="K675" s="39"/>
    </row>
    <row r="676" spans="1:11" s="87" customFormat="1" ht="10.5" customHeight="1">
      <c r="A676" s="41"/>
      <c r="B676" s="42" t="s">
        <v>9</v>
      </c>
      <c r="C676" s="43">
        <f t="shared" si="106"/>
        <v>674471</v>
      </c>
      <c r="D676" s="44">
        <f t="shared" si="106"/>
        <v>668461</v>
      </c>
      <c r="E676" s="70">
        <f t="shared" si="100"/>
        <v>99.10893129578588</v>
      </c>
      <c r="F676" s="43">
        <v>674471</v>
      </c>
      <c r="G676" s="44">
        <v>668461</v>
      </c>
      <c r="H676" s="70">
        <f t="shared" si="99"/>
        <v>99.10893129578588</v>
      </c>
      <c r="I676" s="43"/>
      <c r="J676" s="44"/>
      <c r="K676" s="39"/>
    </row>
    <row r="677" spans="1:11" s="103" customFormat="1" ht="10.5" customHeight="1">
      <c r="A677" s="127"/>
      <c r="B677" s="165" t="s">
        <v>34</v>
      </c>
      <c r="C677" s="99">
        <f t="shared" si="106"/>
        <v>29100</v>
      </c>
      <c r="D677" s="100">
        <f t="shared" si="106"/>
        <v>28905</v>
      </c>
      <c r="E677" s="101">
        <f t="shared" si="100"/>
        <v>99.3298969072165</v>
      </c>
      <c r="F677" s="99">
        <v>29100</v>
      </c>
      <c r="G677" s="100">
        <v>28905</v>
      </c>
      <c r="H677" s="101">
        <f t="shared" si="99"/>
        <v>99.3298969072165</v>
      </c>
      <c r="I677" s="99"/>
      <c r="J677" s="100"/>
      <c r="K677" s="128"/>
    </row>
    <row r="678" spans="1:11" ht="12.75">
      <c r="A678" s="35"/>
      <c r="B678" s="52" t="s">
        <v>5</v>
      </c>
      <c r="C678" s="53">
        <f>F678+I678</f>
        <v>145450</v>
      </c>
      <c r="D678" s="54">
        <f>G678+J678</f>
        <v>144863</v>
      </c>
      <c r="E678" s="130">
        <f t="shared" si="100"/>
        <v>99.59642488827775</v>
      </c>
      <c r="F678" s="53">
        <f>SUM(F679:F680)</f>
        <v>145450</v>
      </c>
      <c r="G678" s="54">
        <f>SUM(G679:G680)</f>
        <v>144863</v>
      </c>
      <c r="H678" s="130">
        <f t="shared" si="99"/>
        <v>99.59642488827775</v>
      </c>
      <c r="I678" s="37"/>
      <c r="J678" s="38"/>
      <c r="K678" s="40"/>
    </row>
    <row r="679" spans="1:11" ht="13.5" customHeight="1">
      <c r="A679" s="35"/>
      <c r="B679" s="57" t="s">
        <v>19</v>
      </c>
      <c r="C679" s="43">
        <f>F679</f>
        <v>136300</v>
      </c>
      <c r="D679" s="44">
        <f>G679</f>
        <v>135713</v>
      </c>
      <c r="E679" s="70">
        <f t="shared" si="100"/>
        <v>99.56933235509905</v>
      </c>
      <c r="F679" s="43">
        <v>136300</v>
      </c>
      <c r="G679" s="44">
        <v>135713</v>
      </c>
      <c r="H679" s="70">
        <f t="shared" si="99"/>
        <v>99.56933235509905</v>
      </c>
      <c r="I679" s="43"/>
      <c r="J679" s="44"/>
      <c r="K679" s="39"/>
    </row>
    <row r="680" spans="1:11" ht="13.5" customHeight="1">
      <c r="A680" s="120"/>
      <c r="B680" s="158" t="s">
        <v>6</v>
      </c>
      <c r="C680" s="122">
        <f>F680</f>
        <v>9150</v>
      </c>
      <c r="D680" s="123">
        <f>G680</f>
        <v>9150</v>
      </c>
      <c r="E680" s="58">
        <f>D680/C680*100</f>
        <v>100</v>
      </c>
      <c r="F680" s="122">
        <v>9150</v>
      </c>
      <c r="G680" s="123">
        <v>9150</v>
      </c>
      <c r="H680" s="58">
        <f>G680/F680*100</f>
        <v>100</v>
      </c>
      <c r="I680" s="122"/>
      <c r="J680" s="123"/>
      <c r="K680" s="124"/>
    </row>
    <row r="681" spans="1:11" s="51" customFormat="1" ht="24" customHeight="1">
      <c r="A681" s="74">
        <v>85415</v>
      </c>
      <c r="B681" s="159" t="s">
        <v>140</v>
      </c>
      <c r="C681" s="48">
        <f>F681+I681</f>
        <v>2087715</v>
      </c>
      <c r="D681" s="49">
        <f>G681+J681</f>
        <v>1595830</v>
      </c>
      <c r="E681" s="50">
        <f t="shared" si="100"/>
        <v>76.43907334094932</v>
      </c>
      <c r="F681" s="48">
        <f>F682</f>
        <v>2087715</v>
      </c>
      <c r="G681" s="49">
        <f>G682</f>
        <v>1595830</v>
      </c>
      <c r="H681" s="50">
        <f t="shared" si="99"/>
        <v>76.43907334094932</v>
      </c>
      <c r="I681" s="48"/>
      <c r="J681" s="49"/>
      <c r="K681" s="50"/>
    </row>
    <row r="682" spans="1:11" ht="12.75" customHeight="1">
      <c r="A682" s="142"/>
      <c r="B682" s="172" t="s">
        <v>43</v>
      </c>
      <c r="C682" s="245">
        <f>F682+I682</f>
        <v>2087715</v>
      </c>
      <c r="D682" s="246">
        <f>G682+J682</f>
        <v>1595830</v>
      </c>
      <c r="E682" s="55">
        <f t="shared" si="100"/>
        <v>76.43907334094932</v>
      </c>
      <c r="F682" s="53">
        <f>F683+F684</f>
        <v>2087715</v>
      </c>
      <c r="G682" s="54">
        <f>G683+G684</f>
        <v>1595830</v>
      </c>
      <c r="H682" s="55">
        <f t="shared" si="99"/>
        <v>76.43907334094932</v>
      </c>
      <c r="I682" s="37"/>
      <c r="J682" s="38"/>
      <c r="K682" s="40"/>
    </row>
    <row r="683" spans="1:11" ht="24">
      <c r="A683" s="35"/>
      <c r="B683" s="57" t="s">
        <v>145</v>
      </c>
      <c r="C683" s="43">
        <f>F683</f>
        <v>10000</v>
      </c>
      <c r="D683" s="44">
        <f>G683</f>
        <v>6585</v>
      </c>
      <c r="E683" s="70">
        <f t="shared" si="100"/>
        <v>65.85</v>
      </c>
      <c r="F683" s="43">
        <v>10000</v>
      </c>
      <c r="G683" s="44">
        <v>6585</v>
      </c>
      <c r="H683" s="70">
        <f t="shared" si="99"/>
        <v>65.85</v>
      </c>
      <c r="I683" s="37"/>
      <c r="J683" s="38"/>
      <c r="K683" s="40"/>
    </row>
    <row r="684" spans="1:11" s="87" customFormat="1" ht="12" customHeight="1">
      <c r="A684" s="157"/>
      <c r="B684" s="121" t="s">
        <v>9</v>
      </c>
      <c r="C684" s="122">
        <f>F684</f>
        <v>2077715</v>
      </c>
      <c r="D684" s="123">
        <f>G684</f>
        <v>1589245</v>
      </c>
      <c r="E684" s="58">
        <f t="shared" si="100"/>
        <v>76.49003833538286</v>
      </c>
      <c r="F684" s="122">
        <f>1205090+872625</f>
        <v>2077715</v>
      </c>
      <c r="G684" s="123">
        <f>829180+760065</f>
        <v>1589245</v>
      </c>
      <c r="H684" s="58">
        <f t="shared" si="99"/>
        <v>76.49003833538286</v>
      </c>
      <c r="I684" s="122"/>
      <c r="J684" s="123"/>
      <c r="K684" s="124"/>
    </row>
    <row r="685" spans="1:11" s="51" customFormat="1" ht="24.75" customHeight="1">
      <c r="A685" s="74">
        <v>85417</v>
      </c>
      <c r="B685" s="159" t="s">
        <v>149</v>
      </c>
      <c r="C685" s="48">
        <f>F685+I685</f>
        <v>324298</v>
      </c>
      <c r="D685" s="49">
        <f>G685+J685</f>
        <v>322688</v>
      </c>
      <c r="E685" s="50">
        <f t="shared" si="100"/>
        <v>99.50354303757655</v>
      </c>
      <c r="F685" s="48">
        <f>F686+F690</f>
        <v>324298</v>
      </c>
      <c r="G685" s="49">
        <f>G686+G690</f>
        <v>322688</v>
      </c>
      <c r="H685" s="50">
        <f t="shared" si="99"/>
        <v>99.50354303757655</v>
      </c>
      <c r="I685" s="48"/>
      <c r="J685" s="49"/>
      <c r="K685" s="50"/>
    </row>
    <row r="686" spans="1:11" ht="12.75">
      <c r="A686" s="142"/>
      <c r="B686" s="172" t="s">
        <v>43</v>
      </c>
      <c r="C686" s="245">
        <f>F686+I686</f>
        <v>283098</v>
      </c>
      <c r="D686" s="246">
        <f>G686+J686</f>
        <v>281882</v>
      </c>
      <c r="E686" s="55">
        <f t="shared" si="100"/>
        <v>99.5704667641594</v>
      </c>
      <c r="F686" s="53">
        <f>SUM(F687:F688)</f>
        <v>283098</v>
      </c>
      <c r="G686" s="54">
        <f>SUM(G687:G688)</f>
        <v>281882</v>
      </c>
      <c r="H686" s="55">
        <f t="shared" si="99"/>
        <v>99.5704667641594</v>
      </c>
      <c r="I686" s="37"/>
      <c r="J686" s="38"/>
      <c r="K686" s="40"/>
    </row>
    <row r="687" spans="1:11" s="87" customFormat="1" ht="24">
      <c r="A687" s="41"/>
      <c r="B687" s="57" t="s">
        <v>145</v>
      </c>
      <c r="C687" s="43">
        <f aca="true" t="shared" si="107" ref="C687:D689">F687</f>
        <v>210440</v>
      </c>
      <c r="D687" s="44">
        <f t="shared" si="107"/>
        <v>210290</v>
      </c>
      <c r="E687" s="70">
        <f t="shared" si="100"/>
        <v>99.92872077551796</v>
      </c>
      <c r="F687" s="43">
        <v>210440</v>
      </c>
      <c r="G687" s="44">
        <v>210290</v>
      </c>
      <c r="H687" s="70">
        <f t="shared" si="99"/>
        <v>99.92872077551796</v>
      </c>
      <c r="I687" s="43"/>
      <c r="J687" s="44"/>
      <c r="K687" s="39"/>
    </row>
    <row r="688" spans="1:11" s="87" customFormat="1" ht="9.75" customHeight="1">
      <c r="A688" s="41"/>
      <c r="B688" s="42" t="s">
        <v>9</v>
      </c>
      <c r="C688" s="43">
        <f t="shared" si="107"/>
        <v>72658</v>
      </c>
      <c r="D688" s="44">
        <f t="shared" si="107"/>
        <v>71592</v>
      </c>
      <c r="E688" s="70">
        <f t="shared" si="100"/>
        <v>98.5328525420463</v>
      </c>
      <c r="F688" s="43">
        <v>72658</v>
      </c>
      <c r="G688" s="44">
        <v>71592</v>
      </c>
      <c r="H688" s="70">
        <f t="shared" si="99"/>
        <v>98.5328525420463</v>
      </c>
      <c r="I688" s="43"/>
      <c r="J688" s="44"/>
      <c r="K688" s="39"/>
    </row>
    <row r="689" spans="1:11" s="103" customFormat="1" ht="11.25">
      <c r="A689" s="127"/>
      <c r="B689" s="165" t="s">
        <v>34</v>
      </c>
      <c r="C689" s="99">
        <f t="shared" si="107"/>
        <v>3300</v>
      </c>
      <c r="D689" s="100">
        <f t="shared" si="107"/>
        <v>3268</v>
      </c>
      <c r="E689" s="101">
        <f t="shared" si="100"/>
        <v>99.03030303030303</v>
      </c>
      <c r="F689" s="99">
        <v>3300</v>
      </c>
      <c r="G689" s="100">
        <v>3268</v>
      </c>
      <c r="H689" s="101">
        <f t="shared" si="99"/>
        <v>99.03030303030303</v>
      </c>
      <c r="I689" s="99"/>
      <c r="J689" s="100"/>
      <c r="K689" s="128"/>
    </row>
    <row r="690" spans="1:11" ht="12.75">
      <c r="A690" s="35"/>
      <c r="B690" s="52" t="s">
        <v>5</v>
      </c>
      <c r="C690" s="53">
        <f>F690+I690</f>
        <v>41200</v>
      </c>
      <c r="D690" s="54">
        <f>G690+J690</f>
        <v>40806</v>
      </c>
      <c r="E690" s="130">
        <f>D690/C690*100</f>
        <v>99.04368932038835</v>
      </c>
      <c r="F690" s="53">
        <f>F691</f>
        <v>41200</v>
      </c>
      <c r="G690" s="54">
        <f>G691</f>
        <v>40806</v>
      </c>
      <c r="H690" s="130">
        <f>G690/F690*100</f>
        <v>99.04368932038835</v>
      </c>
      <c r="I690" s="37"/>
      <c r="J690" s="38"/>
      <c r="K690" s="40"/>
    </row>
    <row r="691" spans="1:11" ht="11.25" customHeight="1">
      <c r="A691" s="35"/>
      <c r="B691" s="57" t="s">
        <v>19</v>
      </c>
      <c r="C691" s="43">
        <f>F691</f>
        <v>41200</v>
      </c>
      <c r="D691" s="44">
        <f>G691</f>
        <v>40806</v>
      </c>
      <c r="E691" s="58"/>
      <c r="F691" s="43">
        <v>41200</v>
      </c>
      <c r="G691" s="44">
        <v>40806</v>
      </c>
      <c r="H691" s="58"/>
      <c r="I691" s="43"/>
      <c r="J691" s="44"/>
      <c r="K691" s="39"/>
    </row>
    <row r="692" spans="1:11" s="51" customFormat="1" ht="24.75" customHeight="1">
      <c r="A692" s="74">
        <v>85419</v>
      </c>
      <c r="B692" s="159" t="s">
        <v>162</v>
      </c>
      <c r="C692" s="48">
        <f>F692+I692</f>
        <v>1240576</v>
      </c>
      <c r="D692" s="49">
        <f>G692+J692</f>
        <v>1240576</v>
      </c>
      <c r="E692" s="50">
        <f>D692/C692*100</f>
        <v>100</v>
      </c>
      <c r="F692" s="48">
        <f>F693</f>
        <v>1240576</v>
      </c>
      <c r="G692" s="49">
        <f>G693</f>
        <v>1240576</v>
      </c>
      <c r="H692" s="50">
        <f>G692/F692*100</f>
        <v>100</v>
      </c>
      <c r="I692" s="48"/>
      <c r="J692" s="49"/>
      <c r="K692" s="50"/>
    </row>
    <row r="693" spans="1:11" ht="12.75">
      <c r="A693" s="142"/>
      <c r="B693" s="172" t="s">
        <v>43</v>
      </c>
      <c r="C693" s="245">
        <f>F693+I693</f>
        <v>1240576</v>
      </c>
      <c r="D693" s="246">
        <f>G693+J693</f>
        <v>1240576</v>
      </c>
      <c r="E693" s="55">
        <f>D693/C693*100</f>
        <v>100</v>
      </c>
      <c r="F693" s="53">
        <f>F694</f>
        <v>1240576</v>
      </c>
      <c r="G693" s="54">
        <f>G694</f>
        <v>1240576</v>
      </c>
      <c r="H693" s="55">
        <f>G693/F693*100</f>
        <v>100</v>
      </c>
      <c r="I693" s="37"/>
      <c r="J693" s="38"/>
      <c r="K693" s="40"/>
    </row>
    <row r="694" spans="1:11" s="87" customFormat="1" ht="9.75" customHeight="1">
      <c r="A694" s="157"/>
      <c r="B694" s="121" t="s">
        <v>28</v>
      </c>
      <c r="C694" s="122">
        <f>F694</f>
        <v>1240576</v>
      </c>
      <c r="D694" s="123">
        <f>G694</f>
        <v>1240576</v>
      </c>
      <c r="E694" s="58"/>
      <c r="F694" s="122">
        <v>1240576</v>
      </c>
      <c r="G694" s="123">
        <v>1240576</v>
      </c>
      <c r="H694" s="58"/>
      <c r="I694" s="122"/>
      <c r="J694" s="123"/>
      <c r="K694" s="124"/>
    </row>
    <row r="695" spans="1:11" s="51" customFormat="1" ht="24.75" customHeight="1">
      <c r="A695" s="74">
        <v>85446</v>
      </c>
      <c r="B695" s="159" t="s">
        <v>82</v>
      </c>
      <c r="C695" s="48">
        <f>F695+I695</f>
        <v>29900</v>
      </c>
      <c r="D695" s="49">
        <f>G695+J695</f>
        <v>25882</v>
      </c>
      <c r="E695" s="50">
        <f t="shared" si="100"/>
        <v>86.561872909699</v>
      </c>
      <c r="F695" s="48">
        <f>F696</f>
        <v>29900</v>
      </c>
      <c r="G695" s="49">
        <f>G696</f>
        <v>25882</v>
      </c>
      <c r="H695" s="50">
        <f t="shared" si="99"/>
        <v>86.561872909699</v>
      </c>
      <c r="I695" s="48"/>
      <c r="J695" s="49"/>
      <c r="K695" s="50"/>
    </row>
    <row r="696" spans="1:11" ht="12.75">
      <c r="A696" s="142"/>
      <c r="B696" s="172" t="s">
        <v>43</v>
      </c>
      <c r="C696" s="245">
        <f>F696+I696</f>
        <v>29900</v>
      </c>
      <c r="D696" s="246">
        <f>G696+J696</f>
        <v>25882</v>
      </c>
      <c r="E696" s="55">
        <f t="shared" si="100"/>
        <v>86.561872909699</v>
      </c>
      <c r="F696" s="53">
        <f>F697</f>
        <v>29900</v>
      </c>
      <c r="G696" s="54">
        <f>G697</f>
        <v>25882</v>
      </c>
      <c r="H696" s="55">
        <f t="shared" si="99"/>
        <v>86.561872909699</v>
      </c>
      <c r="I696" s="37"/>
      <c r="J696" s="38"/>
      <c r="K696" s="40"/>
    </row>
    <row r="697" spans="1:11" s="87" customFormat="1" ht="9.75" customHeight="1">
      <c r="A697" s="157"/>
      <c r="B697" s="121" t="s">
        <v>9</v>
      </c>
      <c r="C697" s="122">
        <f>F697</f>
        <v>29900</v>
      </c>
      <c r="D697" s="123">
        <f>G697</f>
        <v>25882</v>
      </c>
      <c r="E697" s="58"/>
      <c r="F697" s="122">
        <v>29900</v>
      </c>
      <c r="G697" s="123">
        <v>25882</v>
      </c>
      <c r="H697" s="58"/>
      <c r="I697" s="122"/>
      <c r="J697" s="123"/>
      <c r="K697" s="124"/>
    </row>
    <row r="698" spans="1:11" s="51" customFormat="1" ht="14.25" customHeight="1">
      <c r="A698" s="74">
        <v>85495</v>
      </c>
      <c r="B698" s="159" t="s">
        <v>15</v>
      </c>
      <c r="C698" s="48">
        <f>F698+I698</f>
        <v>735740</v>
      </c>
      <c r="D698" s="49">
        <f>G698+J698</f>
        <v>734475</v>
      </c>
      <c r="E698" s="50">
        <f t="shared" si="100"/>
        <v>99.82806426183163</v>
      </c>
      <c r="F698" s="48">
        <f>F699+F704</f>
        <v>735740</v>
      </c>
      <c r="G698" s="49">
        <f>G699+G704</f>
        <v>734475</v>
      </c>
      <c r="H698" s="50">
        <f t="shared" si="99"/>
        <v>99.82806426183163</v>
      </c>
      <c r="I698" s="48"/>
      <c r="J698" s="49"/>
      <c r="K698" s="50"/>
    </row>
    <row r="699" spans="1:11" ht="12" customHeight="1">
      <c r="A699" s="35"/>
      <c r="B699" s="52" t="s">
        <v>8</v>
      </c>
      <c r="C699" s="53">
        <f>F699+I699</f>
        <v>735740</v>
      </c>
      <c r="D699" s="54">
        <f>G699+J699</f>
        <v>734475</v>
      </c>
      <c r="E699" s="55">
        <f t="shared" si="100"/>
        <v>99.82806426183163</v>
      </c>
      <c r="F699" s="53">
        <f>SUM(F700:F702)</f>
        <v>735740</v>
      </c>
      <c r="G699" s="54">
        <f>SUM(G700:G702)</f>
        <v>734475</v>
      </c>
      <c r="H699" s="55">
        <f t="shared" si="99"/>
        <v>99.82806426183163</v>
      </c>
      <c r="I699" s="37"/>
      <c r="J699" s="38"/>
      <c r="K699" s="40"/>
    </row>
    <row r="700" spans="1:11" s="87" customFormat="1" ht="24">
      <c r="A700" s="41"/>
      <c r="B700" s="57" t="s">
        <v>145</v>
      </c>
      <c r="C700" s="43">
        <f aca="true" t="shared" si="108" ref="C700:D702">F700</f>
        <v>9480</v>
      </c>
      <c r="D700" s="44">
        <f t="shared" si="108"/>
        <v>9270</v>
      </c>
      <c r="E700" s="70">
        <f t="shared" si="100"/>
        <v>97.78481012658227</v>
      </c>
      <c r="F700" s="43">
        <v>9480</v>
      </c>
      <c r="G700" s="44">
        <v>9270</v>
      </c>
      <c r="H700" s="70">
        <f aca="true" t="shared" si="109" ref="H700:H778">G700/F700*100</f>
        <v>97.78481012658227</v>
      </c>
      <c r="I700" s="43"/>
      <c r="J700" s="44"/>
      <c r="K700" s="39"/>
    </row>
    <row r="701" spans="1:11" ht="14.25" customHeight="1">
      <c r="A701" s="35"/>
      <c r="B701" s="57" t="s">
        <v>28</v>
      </c>
      <c r="C701" s="43">
        <f t="shared" si="108"/>
        <v>31000</v>
      </c>
      <c r="D701" s="44">
        <f t="shared" si="108"/>
        <v>31000</v>
      </c>
      <c r="E701" s="70">
        <f aca="true" t="shared" si="110" ref="E701:E780">D701/C701*100</f>
        <v>100</v>
      </c>
      <c r="F701" s="43">
        <v>31000</v>
      </c>
      <c r="G701" s="44">
        <v>31000</v>
      </c>
      <c r="H701" s="70">
        <f t="shared" si="109"/>
        <v>100</v>
      </c>
      <c r="I701" s="43"/>
      <c r="J701" s="44"/>
      <c r="K701" s="39"/>
    </row>
    <row r="702" spans="1:11" ht="14.25" customHeight="1" thickBot="1">
      <c r="A702" s="120"/>
      <c r="B702" s="121" t="s">
        <v>9</v>
      </c>
      <c r="C702" s="122">
        <f t="shared" si="108"/>
        <v>695260</v>
      </c>
      <c r="D702" s="123">
        <f t="shared" si="108"/>
        <v>694205</v>
      </c>
      <c r="E702" s="58">
        <f t="shared" si="110"/>
        <v>99.84825820556338</v>
      </c>
      <c r="F702" s="122">
        <v>695260</v>
      </c>
      <c r="G702" s="123">
        <v>694205</v>
      </c>
      <c r="H702" s="58">
        <f t="shared" si="109"/>
        <v>99.84825820556338</v>
      </c>
      <c r="I702" s="122"/>
      <c r="J702" s="123"/>
      <c r="K702" s="124"/>
    </row>
    <row r="703" spans="1:11" s="87" customFormat="1" ht="12.75" hidden="1" thickBot="1">
      <c r="A703" s="41"/>
      <c r="B703" s="42" t="s">
        <v>34</v>
      </c>
      <c r="C703" s="43" t="e">
        <f>SUM(F703:I703)</f>
        <v>#REF!</v>
      </c>
      <c r="D703" s="44" t="e">
        <f>SUM(G703:J703)</f>
        <v>#REF!</v>
      </c>
      <c r="E703" s="70" t="e">
        <f t="shared" si="110"/>
        <v>#REF!</v>
      </c>
      <c r="F703" s="43" t="e">
        <f>#REF!+#REF!</f>
        <v>#REF!</v>
      </c>
      <c r="G703" s="44"/>
      <c r="H703" s="70" t="e">
        <f t="shared" si="109"/>
        <v>#REF!</v>
      </c>
      <c r="I703" s="43"/>
      <c r="J703" s="44"/>
      <c r="K703" s="39"/>
    </row>
    <row r="704" spans="1:11" ht="12.75" hidden="1" thickBot="1">
      <c r="A704" s="35"/>
      <c r="B704" s="52" t="s">
        <v>5</v>
      </c>
      <c r="C704" s="37">
        <f>F704+I704</f>
        <v>0</v>
      </c>
      <c r="D704" s="38">
        <f>G704+J704</f>
        <v>0</v>
      </c>
      <c r="E704" s="83" t="e">
        <f t="shared" si="110"/>
        <v>#DIV/0!</v>
      </c>
      <c r="F704" s="37">
        <f>F705</f>
        <v>0</v>
      </c>
      <c r="G704" s="38">
        <f>G705</f>
        <v>0</v>
      </c>
      <c r="H704" s="83" t="e">
        <f t="shared" si="109"/>
        <v>#DIV/0!</v>
      </c>
      <c r="I704" s="37"/>
      <c r="J704" s="38"/>
      <c r="K704" s="40"/>
    </row>
    <row r="705" spans="1:11" ht="12.75" hidden="1" thickBot="1">
      <c r="A705" s="35"/>
      <c r="B705" s="57" t="s">
        <v>19</v>
      </c>
      <c r="C705" s="43">
        <f>F705</f>
        <v>0</v>
      </c>
      <c r="D705" s="44">
        <f>G705</f>
        <v>0</v>
      </c>
      <c r="E705" s="70" t="e">
        <f t="shared" si="110"/>
        <v>#DIV/0!</v>
      </c>
      <c r="F705" s="43">
        <v>0</v>
      </c>
      <c r="G705" s="44">
        <v>0</v>
      </c>
      <c r="H705" s="70" t="e">
        <f t="shared" si="109"/>
        <v>#DIV/0!</v>
      </c>
      <c r="I705" s="43"/>
      <c r="J705" s="44"/>
      <c r="K705" s="39"/>
    </row>
    <row r="706" spans="1:11" s="34" customFormat="1" ht="55.5" customHeight="1" thickBot="1" thickTop="1">
      <c r="A706" s="72">
        <v>900</v>
      </c>
      <c r="B706" s="60" t="s">
        <v>110</v>
      </c>
      <c r="C706" s="61">
        <f aca="true" t="shared" si="111" ref="C706:D714">F706+I706</f>
        <v>27324800</v>
      </c>
      <c r="D706" s="62">
        <f t="shared" si="111"/>
        <v>24023036</v>
      </c>
      <c r="E706" s="73">
        <f t="shared" si="110"/>
        <v>87.9166032322286</v>
      </c>
      <c r="F706" s="61">
        <f>F707+F712</f>
        <v>27324800</v>
      </c>
      <c r="G706" s="62">
        <f>G707+G712</f>
        <v>24023036</v>
      </c>
      <c r="H706" s="73">
        <f t="shared" si="109"/>
        <v>87.9166032322286</v>
      </c>
      <c r="I706" s="61"/>
      <c r="J706" s="62"/>
      <c r="K706" s="64"/>
    </row>
    <row r="707" spans="1:11" s="34" customFormat="1" ht="13.5" customHeight="1" thickTop="1">
      <c r="A707" s="93"/>
      <c r="B707" s="104" t="s">
        <v>43</v>
      </c>
      <c r="C707" s="162">
        <f t="shared" si="111"/>
        <v>14364215</v>
      </c>
      <c r="D707" s="163">
        <f t="shared" si="111"/>
        <v>14107266</v>
      </c>
      <c r="E707" s="85">
        <f t="shared" si="110"/>
        <v>98.21118661896944</v>
      </c>
      <c r="F707" s="162">
        <f>SUM(F708:F710)</f>
        <v>14364215</v>
      </c>
      <c r="G707" s="163">
        <f>SUM(G708:G710)</f>
        <v>14107266</v>
      </c>
      <c r="H707" s="85">
        <f t="shared" si="109"/>
        <v>98.21118661896944</v>
      </c>
      <c r="I707" s="162"/>
      <c r="J707" s="163"/>
      <c r="K707" s="164"/>
    </row>
    <row r="708" spans="1:11" s="34" customFormat="1" ht="24" customHeight="1">
      <c r="A708" s="93"/>
      <c r="B708" s="57" t="s">
        <v>145</v>
      </c>
      <c r="C708" s="43">
        <f t="shared" si="111"/>
        <v>19435</v>
      </c>
      <c r="D708" s="44">
        <f t="shared" si="111"/>
        <v>9378</v>
      </c>
      <c r="E708" s="70">
        <f>D708/C708*100</f>
        <v>48.2531515307435</v>
      </c>
      <c r="F708" s="95">
        <f>F750</f>
        <v>19435</v>
      </c>
      <c r="G708" s="44">
        <f>G750</f>
        <v>9378</v>
      </c>
      <c r="H708" s="70">
        <f>G708/F708*100</f>
        <v>48.2531515307435</v>
      </c>
      <c r="I708" s="162"/>
      <c r="J708" s="163"/>
      <c r="K708" s="164"/>
    </row>
    <row r="709" spans="1:11" s="107" customFormat="1" ht="11.25" customHeight="1">
      <c r="A709" s="106"/>
      <c r="B709" s="57" t="s">
        <v>28</v>
      </c>
      <c r="C709" s="43">
        <f t="shared" si="111"/>
        <v>285000</v>
      </c>
      <c r="D709" s="44">
        <f t="shared" si="111"/>
        <v>283335</v>
      </c>
      <c r="E709" s="70">
        <f>D709/C709*100</f>
        <v>99.41578947368421</v>
      </c>
      <c r="F709" s="95">
        <f>F737</f>
        <v>285000</v>
      </c>
      <c r="G709" s="44">
        <f>G737</f>
        <v>283335</v>
      </c>
      <c r="H709" s="70">
        <f>G709/F709*100</f>
        <v>99.41578947368421</v>
      </c>
      <c r="I709" s="95"/>
      <c r="J709" s="44"/>
      <c r="K709" s="39"/>
    </row>
    <row r="710" spans="1:11" s="87" customFormat="1" ht="12" customHeight="1">
      <c r="A710" s="86"/>
      <c r="B710" s="42" t="s">
        <v>9</v>
      </c>
      <c r="C710" s="43">
        <f t="shared" si="111"/>
        <v>14059780</v>
      </c>
      <c r="D710" s="44">
        <f t="shared" si="111"/>
        <v>13814553</v>
      </c>
      <c r="E710" s="70">
        <f t="shared" si="110"/>
        <v>98.25582619358198</v>
      </c>
      <c r="F710" s="43">
        <f>F728+F732+F738+F744+F751+F719</f>
        <v>14059780</v>
      </c>
      <c r="G710" s="44">
        <f>G728+G732+G738+G744+G751+G719</f>
        <v>13814553</v>
      </c>
      <c r="H710" s="70">
        <f t="shared" si="109"/>
        <v>98.25582619358198</v>
      </c>
      <c r="I710" s="43"/>
      <c r="J710" s="44"/>
      <c r="K710" s="39"/>
    </row>
    <row r="711" spans="1:11" s="103" customFormat="1" ht="10.5" customHeight="1">
      <c r="A711" s="97"/>
      <c r="B711" s="165" t="s">
        <v>111</v>
      </c>
      <c r="C711" s="99">
        <f t="shared" si="111"/>
        <v>1974109</v>
      </c>
      <c r="D711" s="100">
        <f t="shared" si="111"/>
        <v>1905844</v>
      </c>
      <c r="E711" s="101">
        <f t="shared" si="110"/>
        <v>96.5419842572016</v>
      </c>
      <c r="F711" s="102">
        <f>F729+F739+F745+F752+F720</f>
        <v>1974109</v>
      </c>
      <c r="G711" s="100">
        <f>G729+G739+G745+G752+G720</f>
        <v>1905844</v>
      </c>
      <c r="H711" s="101">
        <f t="shared" si="109"/>
        <v>96.5419842572016</v>
      </c>
      <c r="I711" s="99"/>
      <c r="J711" s="100"/>
      <c r="K711" s="128"/>
    </row>
    <row r="712" spans="1:11" s="34" customFormat="1" ht="12.75" customHeight="1">
      <c r="A712" s="93"/>
      <c r="B712" s="161" t="s">
        <v>5</v>
      </c>
      <c r="C712" s="162">
        <f t="shared" si="111"/>
        <v>12960585</v>
      </c>
      <c r="D712" s="163">
        <f t="shared" si="111"/>
        <v>9915770</v>
      </c>
      <c r="E712" s="85">
        <f t="shared" si="110"/>
        <v>76.50711754137642</v>
      </c>
      <c r="F712" s="251">
        <f>F713+F715</f>
        <v>12960585</v>
      </c>
      <c r="G712" s="163">
        <f>G713+G715</f>
        <v>9915770</v>
      </c>
      <c r="H712" s="85">
        <f t="shared" si="109"/>
        <v>76.50711754137642</v>
      </c>
      <c r="I712" s="162"/>
      <c r="J712" s="163"/>
      <c r="K712" s="164"/>
    </row>
    <row r="713" spans="1:11" s="87" customFormat="1" ht="12.75" customHeight="1">
      <c r="A713" s="86"/>
      <c r="B713" s="57" t="s">
        <v>19</v>
      </c>
      <c r="C713" s="43">
        <f t="shared" si="111"/>
        <v>12923460</v>
      </c>
      <c r="D713" s="44">
        <f t="shared" si="111"/>
        <v>9878645</v>
      </c>
      <c r="E713" s="70">
        <f t="shared" si="110"/>
        <v>76.43962994430285</v>
      </c>
      <c r="F713" s="43">
        <f>F722+F747+F754+F734+F741+F725</f>
        <v>12923460</v>
      </c>
      <c r="G713" s="44">
        <f>G722+G747+G754+G734+G741+G725</f>
        <v>9878645</v>
      </c>
      <c r="H713" s="70">
        <f t="shared" si="109"/>
        <v>76.43962994430285</v>
      </c>
      <c r="I713" s="43"/>
      <c r="J713" s="44"/>
      <c r="K713" s="39"/>
    </row>
    <row r="714" spans="1:11" s="103" customFormat="1" ht="12" customHeight="1">
      <c r="A714" s="97"/>
      <c r="B714" s="165" t="s">
        <v>32</v>
      </c>
      <c r="C714" s="99">
        <f t="shared" si="111"/>
        <v>1200000</v>
      </c>
      <c r="D714" s="100">
        <f t="shared" si="111"/>
        <v>0</v>
      </c>
      <c r="E714" s="101">
        <f t="shared" si="110"/>
        <v>0</v>
      </c>
      <c r="F714" s="99">
        <f>F755</f>
        <v>1200000</v>
      </c>
      <c r="G714" s="100">
        <v>0</v>
      </c>
      <c r="H714" s="101">
        <f t="shared" si="109"/>
        <v>0</v>
      </c>
      <c r="I714" s="99"/>
      <c r="J714" s="100"/>
      <c r="K714" s="128"/>
    </row>
    <row r="715" spans="1:11" s="87" customFormat="1" ht="12" customHeight="1" thickBot="1">
      <c r="A715" s="86"/>
      <c r="B715" s="57" t="s">
        <v>6</v>
      </c>
      <c r="C715" s="43">
        <f>F715+I715</f>
        <v>37125</v>
      </c>
      <c r="D715" s="44">
        <f>G715+J715</f>
        <v>37125</v>
      </c>
      <c r="E715" s="70">
        <f>D715/C715*100</f>
        <v>100</v>
      </c>
      <c r="F715" s="95">
        <f>F756</f>
        <v>37125</v>
      </c>
      <c r="G715" s="44">
        <f>G756</f>
        <v>37125</v>
      </c>
      <c r="H715" s="70">
        <f>G715/F715*100</f>
        <v>100</v>
      </c>
      <c r="I715" s="43"/>
      <c r="J715" s="44"/>
      <c r="K715" s="39"/>
    </row>
    <row r="716" spans="1:11" s="51" customFormat="1" ht="12.75" customHeight="1" hidden="1" thickBot="1">
      <c r="A716" s="228"/>
      <c r="B716" s="109" t="s">
        <v>20</v>
      </c>
      <c r="C716" s="71">
        <f>F716</f>
        <v>0</v>
      </c>
      <c r="D716" s="90">
        <f>G716</f>
        <v>0</v>
      </c>
      <c r="E716" s="91" t="e">
        <f t="shared" si="110"/>
        <v>#DIV/0!</v>
      </c>
      <c r="F716" s="71">
        <f>F757</f>
        <v>0</v>
      </c>
      <c r="G716" s="90">
        <f>G757</f>
        <v>0</v>
      </c>
      <c r="H716" s="91" t="e">
        <f t="shared" si="109"/>
        <v>#DIV/0!</v>
      </c>
      <c r="I716" s="71"/>
      <c r="J716" s="90"/>
      <c r="K716" s="92"/>
    </row>
    <row r="717" spans="1:11" s="34" customFormat="1" ht="27" customHeight="1" thickTop="1">
      <c r="A717" s="166">
        <v>90001</v>
      </c>
      <c r="B717" s="258" t="s">
        <v>112</v>
      </c>
      <c r="C717" s="259">
        <f aca="true" t="shared" si="112" ref="C717:D721">F717+I717</f>
        <v>11567275</v>
      </c>
      <c r="D717" s="260">
        <f t="shared" si="112"/>
        <v>10586163</v>
      </c>
      <c r="E717" s="115">
        <f t="shared" si="110"/>
        <v>91.5182097771515</v>
      </c>
      <c r="F717" s="259">
        <f>F721+F718</f>
        <v>11567275</v>
      </c>
      <c r="G717" s="260">
        <f>G721+G718</f>
        <v>10586163</v>
      </c>
      <c r="H717" s="115">
        <f t="shared" si="109"/>
        <v>91.5182097771515</v>
      </c>
      <c r="I717" s="206"/>
      <c r="J717" s="207"/>
      <c r="K717" s="208"/>
    </row>
    <row r="718" spans="1:11" s="51" customFormat="1" ht="12">
      <c r="A718" s="35"/>
      <c r="B718" s="36" t="s">
        <v>43</v>
      </c>
      <c r="C718" s="261">
        <f t="shared" si="112"/>
        <v>3393775</v>
      </c>
      <c r="D718" s="262">
        <f t="shared" si="112"/>
        <v>3393775</v>
      </c>
      <c r="E718" s="212">
        <f t="shared" si="110"/>
        <v>100</v>
      </c>
      <c r="F718" s="37">
        <f>SUM(F719)</f>
        <v>3393775</v>
      </c>
      <c r="G718" s="38">
        <f>SUM(G719)</f>
        <v>3393775</v>
      </c>
      <c r="H718" s="212">
        <f t="shared" si="109"/>
        <v>100</v>
      </c>
      <c r="I718" s="37"/>
      <c r="J718" s="38"/>
      <c r="K718" s="40"/>
    </row>
    <row r="719" spans="1:11" s="51" customFormat="1" ht="12">
      <c r="A719" s="35"/>
      <c r="B719" s="42" t="s">
        <v>9</v>
      </c>
      <c r="C719" s="95">
        <f t="shared" si="112"/>
        <v>3393775</v>
      </c>
      <c r="D719" s="44">
        <f t="shared" si="112"/>
        <v>3393775</v>
      </c>
      <c r="E719" s="70">
        <f t="shared" si="110"/>
        <v>100</v>
      </c>
      <c r="F719" s="43">
        <v>3393775</v>
      </c>
      <c r="G719" s="44">
        <v>3393775</v>
      </c>
      <c r="H719" s="70">
        <f t="shared" si="109"/>
        <v>100</v>
      </c>
      <c r="I719" s="43"/>
      <c r="J719" s="44"/>
      <c r="K719" s="39"/>
    </row>
    <row r="720" spans="1:11" s="45" customFormat="1" ht="10.5" customHeight="1">
      <c r="A720" s="41"/>
      <c r="B720" s="42" t="s">
        <v>111</v>
      </c>
      <c r="C720" s="43">
        <f t="shared" si="112"/>
        <v>30000</v>
      </c>
      <c r="D720" s="44">
        <f t="shared" si="112"/>
        <v>30000</v>
      </c>
      <c r="E720" s="70">
        <f t="shared" si="110"/>
        <v>100</v>
      </c>
      <c r="F720" s="43">
        <v>30000</v>
      </c>
      <c r="G720" s="44">
        <v>30000</v>
      </c>
      <c r="H720" s="70"/>
      <c r="I720" s="43"/>
      <c r="J720" s="44"/>
      <c r="K720" s="39"/>
    </row>
    <row r="721" spans="1:11" ht="13.5" customHeight="1">
      <c r="A721" s="35"/>
      <c r="B721" s="52" t="s">
        <v>5</v>
      </c>
      <c r="C721" s="53">
        <f t="shared" si="112"/>
        <v>8173500</v>
      </c>
      <c r="D721" s="54">
        <f t="shared" si="112"/>
        <v>7192388</v>
      </c>
      <c r="E721" s="130">
        <f t="shared" si="110"/>
        <v>87.99642747904815</v>
      </c>
      <c r="F721" s="53">
        <f>F722</f>
        <v>8173500</v>
      </c>
      <c r="G721" s="54">
        <f>G722</f>
        <v>7192388</v>
      </c>
      <c r="H721" s="130">
        <f t="shared" si="109"/>
        <v>87.99642747904815</v>
      </c>
      <c r="I721" s="37"/>
      <c r="J721" s="38"/>
      <c r="K721" s="40"/>
    </row>
    <row r="722" spans="1:11" ht="12">
      <c r="A722" s="120"/>
      <c r="B722" s="158" t="s">
        <v>19</v>
      </c>
      <c r="C722" s="122">
        <f>F722</f>
        <v>8173500</v>
      </c>
      <c r="D722" s="123">
        <f>G722</f>
        <v>7192388</v>
      </c>
      <c r="E722" s="58">
        <f t="shared" si="110"/>
        <v>87.99642747904815</v>
      </c>
      <c r="F722" s="122">
        <f>218900+7954600</f>
        <v>8173500</v>
      </c>
      <c r="G722" s="123">
        <f>9354+7183034</f>
        <v>7192388</v>
      </c>
      <c r="H722" s="58">
        <f t="shared" si="109"/>
        <v>87.99642747904815</v>
      </c>
      <c r="I722" s="122"/>
      <c r="J722" s="123"/>
      <c r="K722" s="124"/>
    </row>
    <row r="723" spans="1:11" s="51" customFormat="1" ht="14.25" customHeight="1">
      <c r="A723" s="111">
        <v>90002</v>
      </c>
      <c r="B723" s="153" t="s">
        <v>176</v>
      </c>
      <c r="C723" s="113">
        <f>F723+I723</f>
        <v>500000</v>
      </c>
      <c r="D723" s="114">
        <f>G723+J723</f>
        <v>0</v>
      </c>
      <c r="E723" s="50">
        <f>D723/C723*100</f>
        <v>0</v>
      </c>
      <c r="F723" s="113">
        <f>F724</f>
        <v>500000</v>
      </c>
      <c r="G723" s="114">
        <f>G724</f>
        <v>0</v>
      </c>
      <c r="H723" s="50">
        <f>G723/F723*100</f>
        <v>0</v>
      </c>
      <c r="I723" s="113"/>
      <c r="J723" s="114"/>
      <c r="K723" s="75"/>
    </row>
    <row r="724" spans="1:11" ht="12.75">
      <c r="A724" s="35"/>
      <c r="B724" s="52" t="s">
        <v>8</v>
      </c>
      <c r="C724" s="53">
        <f>F724+I724</f>
        <v>500000</v>
      </c>
      <c r="D724" s="54">
        <f>G724+J724</f>
        <v>0</v>
      </c>
      <c r="E724" s="55"/>
      <c r="F724" s="53">
        <f>F725</f>
        <v>500000</v>
      </c>
      <c r="G724" s="54">
        <f>G725</f>
        <v>0</v>
      </c>
      <c r="H724" s="55"/>
      <c r="I724" s="53"/>
      <c r="J724" s="38"/>
      <c r="K724" s="40"/>
    </row>
    <row r="725" spans="1:11" ht="12">
      <c r="A725" s="120"/>
      <c r="B725" s="158" t="s">
        <v>19</v>
      </c>
      <c r="C725" s="122">
        <f>F725</f>
        <v>500000</v>
      </c>
      <c r="D725" s="123">
        <f>G725</f>
        <v>0</v>
      </c>
      <c r="E725" s="58"/>
      <c r="F725" s="122">
        <v>500000</v>
      </c>
      <c r="G725" s="123">
        <v>0</v>
      </c>
      <c r="H725" s="58"/>
      <c r="I725" s="122"/>
      <c r="J725" s="123"/>
      <c r="K725" s="124"/>
    </row>
    <row r="726" spans="1:11" s="51" customFormat="1" ht="13.5" customHeight="1">
      <c r="A726" s="111">
        <v>90003</v>
      </c>
      <c r="B726" s="153" t="s">
        <v>113</v>
      </c>
      <c r="C726" s="113">
        <f>F726+I726</f>
        <v>3710065</v>
      </c>
      <c r="D726" s="114">
        <f>G726+J726</f>
        <v>3632165</v>
      </c>
      <c r="E726" s="50">
        <f t="shared" si="110"/>
        <v>97.90030632886486</v>
      </c>
      <c r="F726" s="113">
        <f>F727</f>
        <v>3710065</v>
      </c>
      <c r="G726" s="114">
        <f>G727</f>
        <v>3632165</v>
      </c>
      <c r="H726" s="50">
        <f t="shared" si="109"/>
        <v>97.90030632886486</v>
      </c>
      <c r="I726" s="113"/>
      <c r="J726" s="114"/>
      <c r="K726" s="75"/>
    </row>
    <row r="727" spans="1:11" ht="12.75">
      <c r="A727" s="35"/>
      <c r="B727" s="52" t="s">
        <v>8</v>
      </c>
      <c r="C727" s="53">
        <f>F727+I727</f>
        <v>3710065</v>
      </c>
      <c r="D727" s="54">
        <f>G727+J727</f>
        <v>3632165</v>
      </c>
      <c r="E727" s="55">
        <f t="shared" si="110"/>
        <v>97.90030632886486</v>
      </c>
      <c r="F727" s="53">
        <f>F728</f>
        <v>3710065</v>
      </c>
      <c r="G727" s="54">
        <f>G728</f>
        <v>3632165</v>
      </c>
      <c r="H727" s="55">
        <f t="shared" si="109"/>
        <v>97.90030632886486</v>
      </c>
      <c r="I727" s="53"/>
      <c r="J727" s="38"/>
      <c r="K727" s="40"/>
    </row>
    <row r="728" spans="1:11" ht="11.25" customHeight="1">
      <c r="A728" s="35"/>
      <c r="B728" s="57" t="s">
        <v>9</v>
      </c>
      <c r="C728" s="43">
        <f>F728</f>
        <v>3710065</v>
      </c>
      <c r="D728" s="44">
        <f>G728</f>
        <v>3632165</v>
      </c>
      <c r="E728" s="70">
        <f t="shared" si="110"/>
        <v>97.90030632886486</v>
      </c>
      <c r="F728" s="43">
        <v>3710065</v>
      </c>
      <c r="G728" s="44">
        <v>3632165</v>
      </c>
      <c r="H728" s="70">
        <f t="shared" si="109"/>
        <v>97.90030632886486</v>
      </c>
      <c r="I728" s="43"/>
      <c r="J728" s="44"/>
      <c r="K728" s="39"/>
    </row>
    <row r="729" spans="1:11" s="136" customFormat="1" ht="9.75" customHeight="1">
      <c r="A729" s="127"/>
      <c r="B729" s="165" t="s">
        <v>111</v>
      </c>
      <c r="C729" s="99">
        <f>F729</f>
        <v>60720</v>
      </c>
      <c r="D729" s="100">
        <f>G729</f>
        <v>60719</v>
      </c>
      <c r="E729" s="134">
        <f>D729/C729*100</f>
        <v>99.99835309617919</v>
      </c>
      <c r="F729" s="132">
        <v>60720</v>
      </c>
      <c r="G729" s="133">
        <v>60719</v>
      </c>
      <c r="H729" s="134">
        <f>G729/F729*100</f>
        <v>99.99835309617919</v>
      </c>
      <c r="I729" s="99"/>
      <c r="J729" s="100"/>
      <c r="K729" s="128"/>
    </row>
    <row r="730" spans="1:11" s="51" customFormat="1" ht="23.25" customHeight="1">
      <c r="A730" s="74">
        <v>90004</v>
      </c>
      <c r="B730" s="159" t="s">
        <v>114</v>
      </c>
      <c r="C730" s="48">
        <f>F730+I730</f>
        <v>2896000</v>
      </c>
      <c r="D730" s="49">
        <f>G730+J730</f>
        <v>2874848</v>
      </c>
      <c r="E730" s="50">
        <f t="shared" si="110"/>
        <v>99.2696132596685</v>
      </c>
      <c r="F730" s="48">
        <f>F731+F733</f>
        <v>2896000</v>
      </c>
      <c r="G730" s="49">
        <f>G731+G733</f>
        <v>2874848</v>
      </c>
      <c r="H730" s="50">
        <f t="shared" si="109"/>
        <v>99.2696132596685</v>
      </c>
      <c r="I730" s="48"/>
      <c r="J730" s="49"/>
      <c r="K730" s="50"/>
    </row>
    <row r="731" spans="1:11" ht="12.75">
      <c r="A731" s="35"/>
      <c r="B731" s="52" t="s">
        <v>8</v>
      </c>
      <c r="C731" s="53">
        <f>F731+I731</f>
        <v>2196000</v>
      </c>
      <c r="D731" s="54">
        <f>G731+J731</f>
        <v>2194146</v>
      </c>
      <c r="E731" s="55">
        <f t="shared" si="110"/>
        <v>99.9155737704918</v>
      </c>
      <c r="F731" s="144">
        <f>F732</f>
        <v>2196000</v>
      </c>
      <c r="G731" s="145">
        <f>G732</f>
        <v>2194146</v>
      </c>
      <c r="H731" s="55">
        <f t="shared" si="109"/>
        <v>99.9155737704918</v>
      </c>
      <c r="I731" s="37"/>
      <c r="J731" s="38"/>
      <c r="K731" s="40"/>
    </row>
    <row r="732" spans="1:11" ht="9" customHeight="1">
      <c r="A732" s="35"/>
      <c r="B732" s="57" t="s">
        <v>9</v>
      </c>
      <c r="C732" s="43">
        <f>F732</f>
        <v>2196000</v>
      </c>
      <c r="D732" s="44">
        <f>G732</f>
        <v>2194146</v>
      </c>
      <c r="E732" s="70">
        <f t="shared" si="110"/>
        <v>99.9155737704918</v>
      </c>
      <c r="F732" s="43">
        <v>2196000</v>
      </c>
      <c r="G732" s="44">
        <v>2194146</v>
      </c>
      <c r="H732" s="70">
        <f t="shared" si="109"/>
        <v>99.9155737704918</v>
      </c>
      <c r="I732" s="43"/>
      <c r="J732" s="44"/>
      <c r="K732" s="39"/>
    </row>
    <row r="733" spans="1:11" ht="13.5" customHeight="1">
      <c r="A733" s="35"/>
      <c r="B733" s="52" t="s">
        <v>5</v>
      </c>
      <c r="C733" s="53">
        <f>F733+I733</f>
        <v>700000</v>
      </c>
      <c r="D733" s="54">
        <f>G733+J733</f>
        <v>680702</v>
      </c>
      <c r="E733" s="130">
        <f>D733/C733*100</f>
        <v>97.24314285714286</v>
      </c>
      <c r="F733" s="53">
        <f>F734</f>
        <v>700000</v>
      </c>
      <c r="G733" s="54">
        <f>G734</f>
        <v>680702</v>
      </c>
      <c r="H733" s="130">
        <f>G733/F733*100</f>
        <v>97.24314285714286</v>
      </c>
      <c r="I733" s="37"/>
      <c r="J733" s="38"/>
      <c r="K733" s="40"/>
    </row>
    <row r="734" spans="1:11" ht="12.75" customHeight="1">
      <c r="A734" s="120"/>
      <c r="B734" s="158" t="s">
        <v>19</v>
      </c>
      <c r="C734" s="122">
        <f>F734</f>
        <v>700000</v>
      </c>
      <c r="D734" s="123">
        <f>G734</f>
        <v>680702</v>
      </c>
      <c r="E734" s="58">
        <f>D734/C734*100</f>
        <v>97.24314285714286</v>
      </c>
      <c r="F734" s="122">
        <v>700000</v>
      </c>
      <c r="G734" s="123">
        <v>680702</v>
      </c>
      <c r="H734" s="58">
        <f>G734/F734*100</f>
        <v>97.24314285714286</v>
      </c>
      <c r="I734" s="122"/>
      <c r="J734" s="123"/>
      <c r="K734" s="124"/>
    </row>
    <row r="735" spans="1:11" s="51" customFormat="1" ht="12.75" customHeight="1">
      <c r="A735" s="74">
        <v>90013</v>
      </c>
      <c r="B735" s="159" t="s">
        <v>115</v>
      </c>
      <c r="C735" s="65">
        <f>F735+I735</f>
        <v>1178300</v>
      </c>
      <c r="D735" s="66">
        <f>G735+J735</f>
        <v>926762</v>
      </c>
      <c r="E735" s="50">
        <f t="shared" si="110"/>
        <v>78.65246541627768</v>
      </c>
      <c r="F735" s="65">
        <f>F736+F740</f>
        <v>1178300</v>
      </c>
      <c r="G735" s="66">
        <f>G736+G740</f>
        <v>926762</v>
      </c>
      <c r="H735" s="50">
        <f t="shared" si="109"/>
        <v>78.65246541627768</v>
      </c>
      <c r="I735" s="65"/>
      <c r="J735" s="66"/>
      <c r="K735" s="67"/>
    </row>
    <row r="736" spans="1:11" ht="11.25" customHeight="1">
      <c r="A736" s="142"/>
      <c r="B736" s="143" t="s">
        <v>43</v>
      </c>
      <c r="C736" s="53">
        <f>F736+I736</f>
        <v>720600</v>
      </c>
      <c r="D736" s="54">
        <f>G736+J736</f>
        <v>718867</v>
      </c>
      <c r="E736" s="55">
        <f t="shared" si="110"/>
        <v>99.75950596724952</v>
      </c>
      <c r="F736" s="53">
        <f>SUM(F737:F738)</f>
        <v>720600</v>
      </c>
      <c r="G736" s="54">
        <f>SUM(G737:G738)</f>
        <v>718867</v>
      </c>
      <c r="H736" s="55">
        <f t="shared" si="109"/>
        <v>99.75950596724952</v>
      </c>
      <c r="I736" s="53"/>
      <c r="J736" s="54"/>
      <c r="K736" s="69"/>
    </row>
    <row r="737" spans="1:11" s="45" customFormat="1" ht="12">
      <c r="A737" s="41"/>
      <c r="B737" s="57" t="s">
        <v>28</v>
      </c>
      <c r="C737" s="43">
        <f aca="true" t="shared" si="113" ref="C737:D739">F737</f>
        <v>285000</v>
      </c>
      <c r="D737" s="44">
        <f t="shared" si="113"/>
        <v>283335</v>
      </c>
      <c r="E737" s="70">
        <f>D737/C737*100</f>
        <v>99.41578947368421</v>
      </c>
      <c r="F737" s="43">
        <v>285000</v>
      </c>
      <c r="G737" s="44">
        <v>283335</v>
      </c>
      <c r="H737" s="70">
        <f>G737/F737*100</f>
        <v>99.41578947368421</v>
      </c>
      <c r="I737" s="43"/>
      <c r="J737" s="44"/>
      <c r="K737" s="39"/>
    </row>
    <row r="738" spans="1:11" s="45" customFormat="1" ht="9.75" customHeight="1">
      <c r="A738" s="41"/>
      <c r="B738" s="42" t="s">
        <v>9</v>
      </c>
      <c r="C738" s="43">
        <f t="shared" si="113"/>
        <v>435600</v>
      </c>
      <c r="D738" s="44">
        <f t="shared" si="113"/>
        <v>435532</v>
      </c>
      <c r="E738" s="70">
        <f t="shared" si="110"/>
        <v>99.98438934802572</v>
      </c>
      <c r="F738" s="43">
        <v>435600</v>
      </c>
      <c r="G738" s="44">
        <v>435532</v>
      </c>
      <c r="H738" s="70">
        <f t="shared" si="109"/>
        <v>99.98438934802572</v>
      </c>
      <c r="I738" s="43"/>
      <c r="J738" s="44"/>
      <c r="K738" s="39"/>
    </row>
    <row r="739" spans="1:11" s="136" customFormat="1" ht="11.25" hidden="1">
      <c r="A739" s="127"/>
      <c r="B739" s="165" t="s">
        <v>111</v>
      </c>
      <c r="C739" s="99">
        <f t="shared" si="113"/>
        <v>0</v>
      </c>
      <c r="D739" s="133">
        <f t="shared" si="113"/>
        <v>0</v>
      </c>
      <c r="E739" s="134" t="e">
        <f>D739/C739*100</f>
        <v>#DIV/0!</v>
      </c>
      <c r="F739" s="132"/>
      <c r="G739" s="133"/>
      <c r="H739" s="134" t="e">
        <f>G739/F739*100</f>
        <v>#DIV/0!</v>
      </c>
      <c r="I739" s="132"/>
      <c r="J739" s="133"/>
      <c r="K739" s="128"/>
    </row>
    <row r="740" spans="1:11" ht="13.5" customHeight="1">
      <c r="A740" s="35"/>
      <c r="B740" s="36" t="s">
        <v>5</v>
      </c>
      <c r="C740" s="43">
        <f aca="true" t="shared" si="114" ref="C740:D743">F740+I740</f>
        <v>457700</v>
      </c>
      <c r="D740" s="44">
        <f t="shared" si="114"/>
        <v>207895</v>
      </c>
      <c r="E740" s="70">
        <f t="shared" si="110"/>
        <v>45.4216735853179</v>
      </c>
      <c r="F740" s="43">
        <f>SUM(F741)</f>
        <v>457700</v>
      </c>
      <c r="G740" s="44">
        <f>SUM(G741)</f>
        <v>207895</v>
      </c>
      <c r="H740" s="70">
        <f t="shared" si="109"/>
        <v>45.4216735853179</v>
      </c>
      <c r="I740" s="53"/>
      <c r="J740" s="54"/>
      <c r="K740" s="69"/>
    </row>
    <row r="741" spans="1:11" s="45" customFormat="1" ht="12">
      <c r="A741" s="41"/>
      <c r="B741" s="42" t="s">
        <v>19</v>
      </c>
      <c r="C741" s="43">
        <f t="shared" si="114"/>
        <v>457700</v>
      </c>
      <c r="D741" s="123">
        <f t="shared" si="114"/>
        <v>207895</v>
      </c>
      <c r="E741" s="58">
        <f t="shared" si="110"/>
        <v>45.4216735853179</v>
      </c>
      <c r="F741" s="122">
        <v>457700</v>
      </c>
      <c r="G741" s="123">
        <v>207895</v>
      </c>
      <c r="H741" s="58">
        <f t="shared" si="109"/>
        <v>45.4216735853179</v>
      </c>
      <c r="I741" s="122"/>
      <c r="J741" s="44"/>
      <c r="K741" s="39"/>
    </row>
    <row r="742" spans="1:11" s="51" customFormat="1" ht="24" customHeight="1">
      <c r="A742" s="74">
        <v>90015</v>
      </c>
      <c r="B742" s="159" t="s">
        <v>116</v>
      </c>
      <c r="C742" s="65">
        <f t="shared" si="114"/>
        <v>3806000</v>
      </c>
      <c r="D742" s="155">
        <f t="shared" si="114"/>
        <v>3796893</v>
      </c>
      <c r="E742" s="75">
        <f t="shared" si="110"/>
        <v>99.76071991592222</v>
      </c>
      <c r="F742" s="154">
        <f>F743+F746</f>
        <v>3806000</v>
      </c>
      <c r="G742" s="155">
        <f>G743+G746</f>
        <v>3796893</v>
      </c>
      <c r="H742" s="75">
        <f t="shared" si="109"/>
        <v>99.76071991592222</v>
      </c>
      <c r="I742" s="154"/>
      <c r="J742" s="66"/>
      <c r="K742" s="67"/>
    </row>
    <row r="743" spans="1:11" ht="13.5" customHeight="1">
      <c r="A743" s="142"/>
      <c r="B743" s="143" t="s">
        <v>43</v>
      </c>
      <c r="C743" s="144">
        <f t="shared" si="114"/>
        <v>3545500</v>
      </c>
      <c r="D743" s="145">
        <f t="shared" si="114"/>
        <v>3545169</v>
      </c>
      <c r="E743" s="55">
        <f t="shared" si="110"/>
        <v>99.99066422225356</v>
      </c>
      <c r="F743" s="144">
        <f>F744</f>
        <v>3545500</v>
      </c>
      <c r="G743" s="145">
        <f>G744</f>
        <v>3545169</v>
      </c>
      <c r="H743" s="55">
        <f t="shared" si="109"/>
        <v>99.99066422225356</v>
      </c>
      <c r="I743" s="144"/>
      <c r="J743" s="145"/>
      <c r="K743" s="146"/>
    </row>
    <row r="744" spans="1:11" s="45" customFormat="1" ht="12" customHeight="1">
      <c r="A744" s="41"/>
      <c r="B744" s="42" t="s">
        <v>9</v>
      </c>
      <c r="C744" s="43">
        <f>F744</f>
        <v>3545500</v>
      </c>
      <c r="D744" s="44">
        <f>G744</f>
        <v>3545169</v>
      </c>
      <c r="E744" s="70"/>
      <c r="F744" s="43">
        <v>3545500</v>
      </c>
      <c r="G744" s="44">
        <v>3545169</v>
      </c>
      <c r="H744" s="70"/>
      <c r="I744" s="43"/>
      <c r="J744" s="44"/>
      <c r="K744" s="39"/>
    </row>
    <row r="745" spans="1:11" s="136" customFormat="1" ht="11.25" customHeight="1">
      <c r="A745" s="127"/>
      <c r="B745" s="165" t="s">
        <v>111</v>
      </c>
      <c r="C745" s="99">
        <f>F745</f>
        <v>1429700</v>
      </c>
      <c r="D745" s="100">
        <f>G745</f>
        <v>1429700</v>
      </c>
      <c r="E745" s="101">
        <f t="shared" si="110"/>
        <v>100</v>
      </c>
      <c r="F745" s="99">
        <v>1429700</v>
      </c>
      <c r="G745" s="100">
        <v>1429700</v>
      </c>
      <c r="H745" s="101">
        <f t="shared" si="109"/>
        <v>100</v>
      </c>
      <c r="I745" s="99"/>
      <c r="J745" s="100"/>
      <c r="K745" s="128"/>
    </row>
    <row r="746" spans="1:11" ht="12" customHeight="1">
      <c r="A746" s="35"/>
      <c r="B746" s="36" t="s">
        <v>5</v>
      </c>
      <c r="C746" s="53">
        <f>F746+I746</f>
        <v>260500</v>
      </c>
      <c r="D746" s="54">
        <f>G746+J746</f>
        <v>251724</v>
      </c>
      <c r="E746" s="130">
        <f t="shared" si="110"/>
        <v>96.63109404990404</v>
      </c>
      <c r="F746" s="53">
        <f>F747</f>
        <v>260500</v>
      </c>
      <c r="G746" s="54">
        <f>G747</f>
        <v>251724</v>
      </c>
      <c r="H746" s="130">
        <f t="shared" si="109"/>
        <v>96.63109404990404</v>
      </c>
      <c r="I746" s="53"/>
      <c r="J746" s="54"/>
      <c r="K746" s="69"/>
    </row>
    <row r="747" spans="1:11" s="45" customFormat="1" ht="12" customHeight="1">
      <c r="A747" s="157"/>
      <c r="B747" s="121" t="s">
        <v>19</v>
      </c>
      <c r="C747" s="122">
        <f>F747</f>
        <v>260500</v>
      </c>
      <c r="D747" s="123">
        <f>G747</f>
        <v>251724</v>
      </c>
      <c r="E747" s="58"/>
      <c r="F747" s="122">
        <v>260500</v>
      </c>
      <c r="G747" s="123">
        <v>251724</v>
      </c>
      <c r="H747" s="58">
        <f t="shared" si="109"/>
        <v>96.63109404990404</v>
      </c>
      <c r="I747" s="122"/>
      <c r="J747" s="123"/>
      <c r="K747" s="124"/>
    </row>
    <row r="748" spans="1:11" ht="12.75" customHeight="1">
      <c r="A748" s="74">
        <v>90095</v>
      </c>
      <c r="B748" s="159" t="s">
        <v>15</v>
      </c>
      <c r="C748" s="65">
        <f>F748+I748</f>
        <v>3667160</v>
      </c>
      <c r="D748" s="66">
        <f>G748+J748</f>
        <v>2206205</v>
      </c>
      <c r="E748" s="50">
        <f t="shared" si="110"/>
        <v>60.16113286575988</v>
      </c>
      <c r="F748" s="65">
        <f>F749+F753</f>
        <v>3667160</v>
      </c>
      <c r="G748" s="66">
        <f>G749+G753</f>
        <v>2206205</v>
      </c>
      <c r="H748" s="50"/>
      <c r="I748" s="65"/>
      <c r="J748" s="66"/>
      <c r="K748" s="67"/>
    </row>
    <row r="749" spans="1:11" ht="12" customHeight="1">
      <c r="A749" s="142"/>
      <c r="B749" s="143" t="s">
        <v>43</v>
      </c>
      <c r="C749" s="144">
        <f>F749+I749</f>
        <v>798275</v>
      </c>
      <c r="D749" s="145">
        <f>G749+J749</f>
        <v>623144</v>
      </c>
      <c r="E749" s="55">
        <f t="shared" si="110"/>
        <v>78.06131972064765</v>
      </c>
      <c r="F749" s="144">
        <f>SUM(F750:F751)</f>
        <v>798275</v>
      </c>
      <c r="G749" s="145">
        <f>SUM(G750:G751)</f>
        <v>623144</v>
      </c>
      <c r="H749" s="55">
        <f t="shared" si="109"/>
        <v>78.06131972064765</v>
      </c>
      <c r="I749" s="144"/>
      <c r="J749" s="145"/>
      <c r="K749" s="146"/>
    </row>
    <row r="750" spans="1:11" s="87" customFormat="1" ht="21.75" customHeight="1">
      <c r="A750" s="41"/>
      <c r="B750" s="57" t="s">
        <v>145</v>
      </c>
      <c r="C750" s="43">
        <f aca="true" t="shared" si="115" ref="C750:D752">F750</f>
        <v>19435</v>
      </c>
      <c r="D750" s="44">
        <f t="shared" si="115"/>
        <v>9378</v>
      </c>
      <c r="E750" s="70">
        <f t="shared" si="110"/>
        <v>48.2531515307435</v>
      </c>
      <c r="F750" s="43">
        <v>19435</v>
      </c>
      <c r="G750" s="44">
        <v>9378</v>
      </c>
      <c r="H750" s="70">
        <f>G750/F750*100</f>
        <v>48.2531515307435</v>
      </c>
      <c r="I750" s="43"/>
      <c r="J750" s="44"/>
      <c r="K750" s="39"/>
    </row>
    <row r="751" spans="1:11" s="45" customFormat="1" ht="10.5" customHeight="1">
      <c r="A751" s="41"/>
      <c r="B751" s="42" t="s">
        <v>9</v>
      </c>
      <c r="C751" s="43">
        <f t="shared" si="115"/>
        <v>778840</v>
      </c>
      <c r="D751" s="44">
        <f t="shared" si="115"/>
        <v>613766</v>
      </c>
      <c r="E751" s="70">
        <f t="shared" si="110"/>
        <v>78.80514611473474</v>
      </c>
      <c r="F751" s="43">
        <v>778840</v>
      </c>
      <c r="G751" s="44">
        <v>613766</v>
      </c>
      <c r="H751" s="70">
        <f t="shared" si="109"/>
        <v>78.80514611473474</v>
      </c>
      <c r="I751" s="43"/>
      <c r="J751" s="44"/>
      <c r="K751" s="39"/>
    </row>
    <row r="752" spans="1:11" s="136" customFormat="1" ht="11.25" customHeight="1">
      <c r="A752" s="127"/>
      <c r="B752" s="165" t="s">
        <v>117</v>
      </c>
      <c r="C752" s="99">
        <f t="shared" si="115"/>
        <v>453689</v>
      </c>
      <c r="D752" s="100">
        <f t="shared" si="115"/>
        <v>385425</v>
      </c>
      <c r="E752" s="101">
        <f t="shared" si="110"/>
        <v>84.95356951568145</v>
      </c>
      <c r="F752" s="99">
        <v>453689</v>
      </c>
      <c r="G752" s="100">
        <v>385425</v>
      </c>
      <c r="H752" s="101">
        <f t="shared" si="109"/>
        <v>84.95356951568145</v>
      </c>
      <c r="I752" s="99"/>
      <c r="J752" s="100"/>
      <c r="K752" s="128"/>
    </row>
    <row r="753" spans="1:11" ht="11.25" customHeight="1">
      <c r="A753" s="35"/>
      <c r="B753" s="36" t="s">
        <v>5</v>
      </c>
      <c r="C753" s="53">
        <f>F753+I753</f>
        <v>2868885</v>
      </c>
      <c r="D753" s="54">
        <f>G753+J753</f>
        <v>1583061</v>
      </c>
      <c r="E753" s="130">
        <f t="shared" si="110"/>
        <v>55.18035752565892</v>
      </c>
      <c r="F753" s="119">
        <f>F754+F756</f>
        <v>2868885</v>
      </c>
      <c r="G753" s="54">
        <f>G754+G756</f>
        <v>1583061</v>
      </c>
      <c r="H753" s="130">
        <f t="shared" si="109"/>
        <v>55.18035752565892</v>
      </c>
      <c r="I753" s="53"/>
      <c r="J753" s="54"/>
      <c r="K753" s="69"/>
    </row>
    <row r="754" spans="1:11" s="45" customFormat="1" ht="12" customHeight="1">
      <c r="A754" s="41"/>
      <c r="B754" s="42" t="s">
        <v>19</v>
      </c>
      <c r="C754" s="43">
        <f aca="true" t="shared" si="116" ref="C754:D757">F754</f>
        <v>2831760</v>
      </c>
      <c r="D754" s="44">
        <f t="shared" si="116"/>
        <v>1545936</v>
      </c>
      <c r="E754" s="70">
        <f t="shared" si="110"/>
        <v>54.59276209848293</v>
      </c>
      <c r="F754" s="43">
        <f>1200000+1631760</f>
        <v>2831760</v>
      </c>
      <c r="G754" s="44">
        <v>1545936</v>
      </c>
      <c r="H754" s="70">
        <f t="shared" si="109"/>
        <v>54.59276209848293</v>
      </c>
      <c r="I754" s="43"/>
      <c r="J754" s="44"/>
      <c r="K754" s="39"/>
    </row>
    <row r="755" spans="1:11" s="103" customFormat="1" ht="12" customHeight="1">
      <c r="A755" s="97"/>
      <c r="B755" s="165" t="s">
        <v>32</v>
      </c>
      <c r="C755" s="99">
        <f>F755+I755</f>
        <v>1200000</v>
      </c>
      <c r="D755" s="100">
        <f>G755+J755</f>
        <v>0</v>
      </c>
      <c r="E755" s="101">
        <f>D755/C755*100</f>
        <v>0</v>
      </c>
      <c r="F755" s="99">
        <v>1200000</v>
      </c>
      <c r="G755" s="100">
        <v>0</v>
      </c>
      <c r="H755" s="101">
        <f>G755/F755*100</f>
        <v>0</v>
      </c>
      <c r="I755" s="99"/>
      <c r="J755" s="100"/>
      <c r="K755" s="128"/>
    </row>
    <row r="756" spans="1:11" s="45" customFormat="1" ht="12" customHeight="1" thickBot="1">
      <c r="A756" s="41"/>
      <c r="B756" s="42" t="s">
        <v>6</v>
      </c>
      <c r="C756" s="43">
        <f t="shared" si="116"/>
        <v>37125</v>
      </c>
      <c r="D756" s="44">
        <f t="shared" si="116"/>
        <v>37125</v>
      </c>
      <c r="E756" s="70">
        <f>D756/C756*100</f>
        <v>100</v>
      </c>
      <c r="F756" s="43">
        <v>37125</v>
      </c>
      <c r="G756" s="44">
        <v>37125</v>
      </c>
      <c r="H756" s="70">
        <f>G756/F756*100</f>
        <v>100</v>
      </c>
      <c r="I756" s="43"/>
      <c r="J756" s="44"/>
      <c r="K756" s="39"/>
    </row>
    <row r="757" spans="1:11" s="51" customFormat="1" ht="12.75" customHeight="1" hidden="1" thickBot="1">
      <c r="A757" s="35"/>
      <c r="B757" s="126" t="s">
        <v>20</v>
      </c>
      <c r="C757" s="43">
        <f t="shared" si="116"/>
        <v>0</v>
      </c>
      <c r="D757" s="44">
        <f t="shared" si="116"/>
        <v>0</v>
      </c>
      <c r="E757" s="70" t="e">
        <f t="shared" si="110"/>
        <v>#DIV/0!</v>
      </c>
      <c r="F757" s="43"/>
      <c r="G757" s="44"/>
      <c r="H757" s="70" t="e">
        <f t="shared" si="109"/>
        <v>#DIV/0!</v>
      </c>
      <c r="I757" s="43"/>
      <c r="J757" s="44"/>
      <c r="K757" s="39"/>
    </row>
    <row r="758" spans="1:11" s="34" customFormat="1" ht="39.75" customHeight="1" thickBot="1" thickTop="1">
      <c r="A758" s="72">
        <v>921</v>
      </c>
      <c r="B758" s="60" t="s">
        <v>118</v>
      </c>
      <c r="C758" s="61">
        <f aca="true" t="shared" si="117" ref="C758:D760">F758+I758</f>
        <v>20859841</v>
      </c>
      <c r="D758" s="62">
        <f t="shared" si="117"/>
        <v>19989517</v>
      </c>
      <c r="E758" s="73">
        <f t="shared" si="110"/>
        <v>95.82775343301994</v>
      </c>
      <c r="F758" s="61">
        <f>F759+F767</f>
        <v>20786841</v>
      </c>
      <c r="G758" s="62">
        <f>G759+G767</f>
        <v>19921517</v>
      </c>
      <c r="H758" s="73">
        <f t="shared" si="109"/>
        <v>95.83715486157806</v>
      </c>
      <c r="I758" s="61">
        <f>I759+I767</f>
        <v>73000</v>
      </c>
      <c r="J758" s="62">
        <f>J759+J767</f>
        <v>68000</v>
      </c>
      <c r="K758" s="64">
        <f>J758/I758*100</f>
        <v>93.15068493150685</v>
      </c>
    </row>
    <row r="759" spans="1:11" s="34" customFormat="1" ht="11.25" customHeight="1" thickTop="1">
      <c r="A759" s="93"/>
      <c r="B759" s="263" t="s">
        <v>43</v>
      </c>
      <c r="C759" s="162">
        <f t="shared" si="117"/>
        <v>18535841</v>
      </c>
      <c r="D759" s="163">
        <f t="shared" si="117"/>
        <v>17818995</v>
      </c>
      <c r="E759" s="85">
        <f t="shared" si="110"/>
        <v>96.13264917410545</v>
      </c>
      <c r="F759" s="162">
        <f>F760+F761+F764</f>
        <v>18530841</v>
      </c>
      <c r="G759" s="162">
        <f>G760+G761+G764</f>
        <v>17818995</v>
      </c>
      <c r="H759" s="85">
        <f t="shared" si="109"/>
        <v>96.15858772950456</v>
      </c>
      <c r="I759" s="251">
        <f>I761+I764</f>
        <v>5000</v>
      </c>
      <c r="J759" s="231">
        <f>J761+J764</f>
        <v>0</v>
      </c>
      <c r="K759" s="164">
        <f>J759/I759*100</f>
        <v>0</v>
      </c>
    </row>
    <row r="760" spans="1:11" s="34" customFormat="1" ht="24" customHeight="1">
      <c r="A760" s="93"/>
      <c r="B760" s="57" t="s">
        <v>145</v>
      </c>
      <c r="C760" s="43">
        <f t="shared" si="117"/>
        <v>90322</v>
      </c>
      <c r="D760" s="44">
        <f t="shared" si="117"/>
        <v>63150</v>
      </c>
      <c r="E760" s="70">
        <f t="shared" si="110"/>
        <v>69.91652089192002</v>
      </c>
      <c r="F760" s="43">
        <f>F775+F828+F837</f>
        <v>90322</v>
      </c>
      <c r="G760" s="44">
        <f>G775+G828+G837</f>
        <v>63150</v>
      </c>
      <c r="H760" s="70">
        <f t="shared" si="109"/>
        <v>69.91652089192002</v>
      </c>
      <c r="I760" s="251"/>
      <c r="J760" s="163"/>
      <c r="K760" s="164"/>
    </row>
    <row r="761" spans="1:11" s="107" customFormat="1" ht="11.25" customHeight="1">
      <c r="A761" s="106"/>
      <c r="B761" s="57" t="s">
        <v>28</v>
      </c>
      <c r="C761" s="43">
        <f aca="true" t="shared" si="118" ref="C761:D773">F761+I761</f>
        <v>17206603</v>
      </c>
      <c r="D761" s="44">
        <f t="shared" si="118"/>
        <v>16849296</v>
      </c>
      <c r="E761" s="70">
        <f t="shared" si="110"/>
        <v>97.9234309061469</v>
      </c>
      <c r="F761" s="43">
        <f>F776+F780+F790+F801+F810+F819+F829+F838</f>
        <v>17206603</v>
      </c>
      <c r="G761" s="44">
        <f>G776+G780+G790+G801+G810+G819+G829+G838</f>
        <v>16849296</v>
      </c>
      <c r="H761" s="70">
        <f t="shared" si="109"/>
        <v>97.9234309061469</v>
      </c>
      <c r="I761" s="95"/>
      <c r="J761" s="44"/>
      <c r="K761" s="39"/>
    </row>
    <row r="762" spans="1:11" s="103" customFormat="1" ht="12" customHeight="1">
      <c r="A762" s="97"/>
      <c r="B762" s="98" t="s">
        <v>17</v>
      </c>
      <c r="C762" s="99">
        <f>F762+I762</f>
        <v>468603</v>
      </c>
      <c r="D762" s="100">
        <f>G762+J762</f>
        <v>468588</v>
      </c>
      <c r="E762" s="101">
        <f>D762/C762*100</f>
        <v>99.9967989961652</v>
      </c>
      <c r="F762" s="102">
        <f>F830</f>
        <v>468603</v>
      </c>
      <c r="G762" s="100">
        <f>G830</f>
        <v>468588</v>
      </c>
      <c r="H762" s="101">
        <f>G762/F762*100</f>
        <v>99.9967989961652</v>
      </c>
      <c r="I762" s="99"/>
      <c r="J762" s="100"/>
      <c r="K762" s="128"/>
    </row>
    <row r="763" spans="1:11" s="136" customFormat="1" ht="38.25" customHeight="1" hidden="1">
      <c r="A763" s="127"/>
      <c r="B763" s="84" t="s">
        <v>164</v>
      </c>
      <c r="C763" s="213">
        <f t="shared" si="118"/>
        <v>0</v>
      </c>
      <c r="D763" s="214">
        <f t="shared" si="118"/>
        <v>0</v>
      </c>
      <c r="E763" s="215" t="e">
        <f t="shared" si="110"/>
        <v>#DIV/0!</v>
      </c>
      <c r="F763" s="216"/>
      <c r="G763" s="214"/>
      <c r="H763" s="215"/>
      <c r="I763" s="216">
        <f>I820</f>
        <v>0</v>
      </c>
      <c r="J763" s="214">
        <f>J820</f>
        <v>0</v>
      </c>
      <c r="K763" s="128"/>
    </row>
    <row r="764" spans="1:11" s="107" customFormat="1" ht="11.25" customHeight="1">
      <c r="A764" s="106"/>
      <c r="B764" s="42" t="s">
        <v>9</v>
      </c>
      <c r="C764" s="43">
        <f t="shared" si="118"/>
        <v>1238916</v>
      </c>
      <c r="D764" s="44">
        <f t="shared" si="118"/>
        <v>906549</v>
      </c>
      <c r="E764" s="70">
        <f t="shared" si="110"/>
        <v>73.17275747508306</v>
      </c>
      <c r="F764" s="43">
        <f>F777+F791+F831+F839+F781</f>
        <v>1233916</v>
      </c>
      <c r="G764" s="44">
        <f>G777+G791+G831+G839+G781</f>
        <v>906549</v>
      </c>
      <c r="H764" s="70">
        <f t="shared" si="109"/>
        <v>73.46926371000944</v>
      </c>
      <c r="I764" s="95">
        <f>I791</f>
        <v>5000</v>
      </c>
      <c r="J764" s="44">
        <f>J791</f>
        <v>0</v>
      </c>
      <c r="K764" s="39"/>
    </row>
    <row r="765" spans="1:11" s="136" customFormat="1" ht="35.25" customHeight="1">
      <c r="A765" s="127"/>
      <c r="B765" s="84" t="s">
        <v>164</v>
      </c>
      <c r="C765" s="213">
        <f t="shared" si="118"/>
        <v>5000</v>
      </c>
      <c r="D765" s="214">
        <f t="shared" si="118"/>
        <v>0</v>
      </c>
      <c r="E765" s="215">
        <f t="shared" si="110"/>
        <v>0</v>
      </c>
      <c r="F765" s="216"/>
      <c r="G765" s="214"/>
      <c r="H765" s="215"/>
      <c r="I765" s="216">
        <f>I792</f>
        <v>5000</v>
      </c>
      <c r="J765" s="214">
        <f>J792</f>
        <v>0</v>
      </c>
      <c r="K765" s="128"/>
    </row>
    <row r="766" spans="1:11" s="103" customFormat="1" ht="10.5" customHeight="1">
      <c r="A766" s="97"/>
      <c r="B766" s="98" t="s">
        <v>17</v>
      </c>
      <c r="C766" s="99">
        <f t="shared" si="118"/>
        <v>299110</v>
      </c>
      <c r="D766" s="100">
        <f t="shared" si="118"/>
        <v>238327</v>
      </c>
      <c r="E766" s="101">
        <f t="shared" si="110"/>
        <v>79.67871351676641</v>
      </c>
      <c r="F766" s="99">
        <f>F832+F782</f>
        <v>299110</v>
      </c>
      <c r="G766" s="100">
        <f>G832+G782</f>
        <v>238327</v>
      </c>
      <c r="H766" s="101">
        <f t="shared" si="109"/>
        <v>79.67871351676641</v>
      </c>
      <c r="I766" s="99"/>
      <c r="J766" s="100"/>
      <c r="K766" s="128"/>
    </row>
    <row r="767" spans="1:11" s="34" customFormat="1" ht="12.75" customHeight="1">
      <c r="A767" s="93"/>
      <c r="B767" s="104" t="s">
        <v>5</v>
      </c>
      <c r="C767" s="162">
        <f t="shared" si="118"/>
        <v>2324000</v>
      </c>
      <c r="D767" s="163">
        <f t="shared" si="118"/>
        <v>2170522</v>
      </c>
      <c r="E767" s="85">
        <f t="shared" si="110"/>
        <v>93.39595524956971</v>
      </c>
      <c r="F767" s="162">
        <f>F768+F770</f>
        <v>2256000</v>
      </c>
      <c r="G767" s="163">
        <f>G768+G770</f>
        <v>2102522</v>
      </c>
      <c r="H767" s="85">
        <f t="shared" si="109"/>
        <v>93.19689716312057</v>
      </c>
      <c r="I767" s="162">
        <f>I768+I770</f>
        <v>68000</v>
      </c>
      <c r="J767" s="163">
        <f>J768+J770</f>
        <v>68000</v>
      </c>
      <c r="K767" s="85">
        <f>J767/I767*100</f>
        <v>100</v>
      </c>
    </row>
    <row r="768" spans="1:11" s="87" customFormat="1" ht="11.25" customHeight="1">
      <c r="A768" s="86"/>
      <c r="B768" s="42" t="s">
        <v>19</v>
      </c>
      <c r="C768" s="43">
        <f t="shared" si="118"/>
        <v>2136000</v>
      </c>
      <c r="D768" s="44">
        <f t="shared" si="118"/>
        <v>1987322</v>
      </c>
      <c r="E768" s="70">
        <f t="shared" si="110"/>
        <v>93.03941947565542</v>
      </c>
      <c r="F768" s="43">
        <f>F784+F813+F822+F804+F794</f>
        <v>2136000</v>
      </c>
      <c r="G768" s="44">
        <f>G784+G813+G822+G804+G794</f>
        <v>1987322</v>
      </c>
      <c r="H768" s="70">
        <f t="shared" si="109"/>
        <v>93.03941947565542</v>
      </c>
      <c r="I768" s="43"/>
      <c r="J768" s="44"/>
      <c r="K768" s="39"/>
    </row>
    <row r="769" spans="1:11" s="51" customFormat="1" ht="12" customHeight="1">
      <c r="A769" s="76"/>
      <c r="B769" s="36" t="s">
        <v>32</v>
      </c>
      <c r="C769" s="37">
        <f t="shared" si="118"/>
        <v>357000</v>
      </c>
      <c r="D769" s="38">
        <f t="shared" si="118"/>
        <v>356810</v>
      </c>
      <c r="E769" s="83">
        <f t="shared" si="110"/>
        <v>99.9467787114846</v>
      </c>
      <c r="F769" s="37">
        <f>F805+F814+F823</f>
        <v>357000</v>
      </c>
      <c r="G769" s="38">
        <f>G805+G814+G823</f>
        <v>356810</v>
      </c>
      <c r="H769" s="83">
        <f t="shared" si="109"/>
        <v>99.9467787114846</v>
      </c>
      <c r="I769" s="37"/>
      <c r="J769" s="38"/>
      <c r="K769" s="40"/>
    </row>
    <row r="770" spans="1:11" s="51" customFormat="1" ht="12" customHeight="1">
      <c r="A770" s="76"/>
      <c r="B770" s="42" t="s">
        <v>6</v>
      </c>
      <c r="C770" s="43">
        <f t="shared" si="118"/>
        <v>188000</v>
      </c>
      <c r="D770" s="44">
        <f t="shared" si="118"/>
        <v>183200</v>
      </c>
      <c r="E770" s="70">
        <f t="shared" si="110"/>
        <v>97.44680851063829</v>
      </c>
      <c r="F770" s="43">
        <f>F785+F795+F806+F815+F824</f>
        <v>120000</v>
      </c>
      <c r="G770" s="44">
        <f>G785+G795+G806+G815+G824</f>
        <v>115200</v>
      </c>
      <c r="H770" s="70">
        <f t="shared" si="109"/>
        <v>96</v>
      </c>
      <c r="I770" s="43">
        <f aca="true" t="shared" si="119" ref="I770:J772">I785</f>
        <v>68000</v>
      </c>
      <c r="J770" s="44">
        <f t="shared" si="119"/>
        <v>68000</v>
      </c>
      <c r="K770" s="40"/>
    </row>
    <row r="771" spans="1:11" s="103" customFormat="1" ht="12" customHeight="1">
      <c r="A771" s="97"/>
      <c r="B771" s="165" t="s">
        <v>32</v>
      </c>
      <c r="C771" s="99">
        <f t="shared" si="118"/>
        <v>188000</v>
      </c>
      <c r="D771" s="100">
        <f t="shared" si="118"/>
        <v>183200</v>
      </c>
      <c r="E771" s="101">
        <f t="shared" si="110"/>
        <v>97.44680851063829</v>
      </c>
      <c r="F771" s="99">
        <f>F807+F816+F825+F786+F796</f>
        <v>120000</v>
      </c>
      <c r="G771" s="100">
        <f>G807+G816+G825+G786+G796</f>
        <v>115200</v>
      </c>
      <c r="H771" s="101">
        <f t="shared" si="109"/>
        <v>96</v>
      </c>
      <c r="I771" s="99">
        <f t="shared" si="119"/>
        <v>68000</v>
      </c>
      <c r="J771" s="100">
        <f t="shared" si="119"/>
        <v>68000</v>
      </c>
      <c r="K771" s="128"/>
    </row>
    <row r="772" spans="1:11" s="136" customFormat="1" ht="39" customHeight="1" thickBot="1">
      <c r="A772" s="186"/>
      <c r="B772" s="204" t="s">
        <v>164</v>
      </c>
      <c r="C772" s="264">
        <f>F772+I772</f>
        <v>68000</v>
      </c>
      <c r="D772" s="265">
        <f>G772+J772</f>
        <v>68000</v>
      </c>
      <c r="E772" s="266">
        <f>D772/C772*100</f>
        <v>100</v>
      </c>
      <c r="F772" s="267"/>
      <c r="G772" s="265"/>
      <c r="H772" s="266"/>
      <c r="I772" s="267">
        <f t="shared" si="119"/>
        <v>68000</v>
      </c>
      <c r="J772" s="265">
        <f t="shared" si="119"/>
        <v>68000</v>
      </c>
      <c r="K772" s="190"/>
    </row>
    <row r="773" spans="1:11" ht="25.5" customHeight="1" thickTop="1">
      <c r="A773" s="111">
        <v>92105</v>
      </c>
      <c r="B773" s="153" t="s">
        <v>119</v>
      </c>
      <c r="C773" s="154">
        <f t="shared" si="118"/>
        <v>607200</v>
      </c>
      <c r="D773" s="155">
        <f t="shared" si="118"/>
        <v>561587</v>
      </c>
      <c r="E773" s="75">
        <f t="shared" si="110"/>
        <v>92.48797760210805</v>
      </c>
      <c r="F773" s="154">
        <f>F774</f>
        <v>607200</v>
      </c>
      <c r="G773" s="155">
        <f>G774</f>
        <v>561587</v>
      </c>
      <c r="H773" s="75">
        <f t="shared" si="109"/>
        <v>92.48797760210805</v>
      </c>
      <c r="I773" s="154"/>
      <c r="J773" s="155"/>
      <c r="K773" s="156"/>
    </row>
    <row r="774" spans="1:11" ht="12.75">
      <c r="A774" s="142"/>
      <c r="B774" s="143" t="s">
        <v>43</v>
      </c>
      <c r="C774" s="53">
        <f>F774+I774</f>
        <v>607200</v>
      </c>
      <c r="D774" s="54">
        <f>G774+J774</f>
        <v>561587</v>
      </c>
      <c r="E774" s="55">
        <f t="shared" si="110"/>
        <v>92.48797760210805</v>
      </c>
      <c r="F774" s="53">
        <f>SUM(F775:F777)</f>
        <v>607200</v>
      </c>
      <c r="G774" s="54">
        <f>SUM(G775:G777)</f>
        <v>561587</v>
      </c>
      <c r="H774" s="55">
        <f t="shared" si="109"/>
        <v>92.48797760210805</v>
      </c>
      <c r="I774" s="53"/>
      <c r="J774" s="54"/>
      <c r="K774" s="69"/>
    </row>
    <row r="775" spans="1:11" ht="24" hidden="1">
      <c r="A775" s="120"/>
      <c r="B775" s="158" t="s">
        <v>145</v>
      </c>
      <c r="C775" s="122">
        <f aca="true" t="shared" si="120" ref="C775:D777">F775</f>
        <v>0</v>
      </c>
      <c r="D775" s="123">
        <f t="shared" si="120"/>
        <v>0</v>
      </c>
      <c r="E775" s="58" t="e">
        <f t="shared" si="110"/>
        <v>#DIV/0!</v>
      </c>
      <c r="F775" s="122"/>
      <c r="G775" s="123"/>
      <c r="H775" s="58" t="e">
        <f t="shared" si="109"/>
        <v>#DIV/0!</v>
      </c>
      <c r="I775" s="268"/>
      <c r="J775" s="269"/>
      <c r="K775" s="270"/>
    </row>
    <row r="776" spans="1:11" s="45" customFormat="1" ht="12">
      <c r="A776" s="41"/>
      <c r="B776" s="57" t="s">
        <v>28</v>
      </c>
      <c r="C776" s="43">
        <f t="shared" si="120"/>
        <v>425600</v>
      </c>
      <c r="D776" s="44">
        <f t="shared" si="120"/>
        <v>415612</v>
      </c>
      <c r="E776" s="70">
        <f t="shared" si="110"/>
        <v>97.6531954887218</v>
      </c>
      <c r="F776" s="43">
        <v>425600</v>
      </c>
      <c r="G776" s="44">
        <v>415612</v>
      </c>
      <c r="H776" s="70">
        <f t="shared" si="109"/>
        <v>97.6531954887218</v>
      </c>
      <c r="I776" s="43"/>
      <c r="J776" s="44"/>
      <c r="K776" s="39"/>
    </row>
    <row r="777" spans="1:11" s="45" customFormat="1" ht="12">
      <c r="A777" s="41"/>
      <c r="B777" s="42" t="s">
        <v>9</v>
      </c>
      <c r="C777" s="43">
        <f t="shared" si="120"/>
        <v>181600</v>
      </c>
      <c r="D777" s="44">
        <f t="shared" si="120"/>
        <v>145975</v>
      </c>
      <c r="E777" s="58">
        <f t="shared" si="110"/>
        <v>80.38270925110133</v>
      </c>
      <c r="F777" s="43">
        <f>607200-425600</f>
        <v>181600</v>
      </c>
      <c r="G777" s="44">
        <f>561587-415612</f>
        <v>145975</v>
      </c>
      <c r="H777" s="58">
        <f t="shared" si="109"/>
        <v>80.38270925110133</v>
      </c>
      <c r="I777" s="43"/>
      <c r="J777" s="44"/>
      <c r="K777" s="39"/>
    </row>
    <row r="778" spans="1:11" ht="12" customHeight="1">
      <c r="A778" s="74">
        <v>92106</v>
      </c>
      <c r="B778" s="159" t="s">
        <v>141</v>
      </c>
      <c r="C778" s="65">
        <f>F778+I778</f>
        <v>4248000</v>
      </c>
      <c r="D778" s="66">
        <f>G778+J778</f>
        <v>4247877</v>
      </c>
      <c r="E778" s="50">
        <f t="shared" si="110"/>
        <v>99.99710451977401</v>
      </c>
      <c r="F778" s="65">
        <f>F779+F783</f>
        <v>4180000</v>
      </c>
      <c r="G778" s="66">
        <f>G779+G783</f>
        <v>4179877</v>
      </c>
      <c r="H778" s="50">
        <f t="shared" si="109"/>
        <v>99.99705741626795</v>
      </c>
      <c r="I778" s="65">
        <f>I779+I783</f>
        <v>68000</v>
      </c>
      <c r="J778" s="66">
        <f>J779+J783</f>
        <v>68000</v>
      </c>
      <c r="K778" s="67"/>
    </row>
    <row r="779" spans="1:11" ht="12.75">
      <c r="A779" s="142"/>
      <c r="B779" s="172" t="s">
        <v>43</v>
      </c>
      <c r="C779" s="144">
        <f>F779+I779</f>
        <v>3091000</v>
      </c>
      <c r="D779" s="145">
        <f>G779+J779</f>
        <v>3091000</v>
      </c>
      <c r="E779" s="55">
        <f t="shared" si="110"/>
        <v>100</v>
      </c>
      <c r="F779" s="144">
        <f>SUM(F780:F781)</f>
        <v>3091000</v>
      </c>
      <c r="G779" s="145">
        <f>SUM(G780:G781)</f>
        <v>3091000</v>
      </c>
      <c r="H779" s="55">
        <f aca="true" t="shared" si="121" ref="H779:H855">G779/F779*100</f>
        <v>100</v>
      </c>
      <c r="I779" s="183"/>
      <c r="J779" s="182"/>
      <c r="K779" s="184"/>
    </row>
    <row r="780" spans="1:11" s="45" customFormat="1" ht="9" customHeight="1">
      <c r="A780" s="41"/>
      <c r="B780" s="42" t="s">
        <v>28</v>
      </c>
      <c r="C780" s="43">
        <f>F780</f>
        <v>3091000</v>
      </c>
      <c r="D780" s="44">
        <f>G780</f>
        <v>3091000</v>
      </c>
      <c r="E780" s="70">
        <f t="shared" si="110"/>
        <v>100</v>
      </c>
      <c r="F780" s="43">
        <v>3091000</v>
      </c>
      <c r="G780" s="44">
        <v>3091000</v>
      </c>
      <c r="H780" s="70">
        <f t="shared" si="121"/>
        <v>100</v>
      </c>
      <c r="I780" s="43"/>
      <c r="J780" s="44"/>
      <c r="K780" s="39"/>
    </row>
    <row r="781" spans="1:11" s="45" customFormat="1" ht="12" hidden="1">
      <c r="A781" s="41"/>
      <c r="B781" s="42" t="s">
        <v>9</v>
      </c>
      <c r="C781" s="43">
        <f>F781</f>
        <v>0</v>
      </c>
      <c r="D781" s="44">
        <f>G781</f>
        <v>0</v>
      </c>
      <c r="E781" s="70" t="e">
        <f>D781/C781*100</f>
        <v>#DIV/0!</v>
      </c>
      <c r="F781" s="43"/>
      <c r="G781" s="44"/>
      <c r="H781" s="70" t="e">
        <f t="shared" si="121"/>
        <v>#DIV/0!</v>
      </c>
      <c r="I781" s="43"/>
      <c r="J781" s="44"/>
      <c r="K781" s="39"/>
    </row>
    <row r="782" spans="1:11" s="136" customFormat="1" ht="11.25" hidden="1">
      <c r="A782" s="127"/>
      <c r="B782" s="98" t="s">
        <v>17</v>
      </c>
      <c r="C782" s="99">
        <f>F782+I782</f>
        <v>0</v>
      </c>
      <c r="D782" s="100">
        <f>G782+J782</f>
        <v>0</v>
      </c>
      <c r="E782" s="101" t="e">
        <f aca="true" t="shared" si="122" ref="E782:E856">D782/C782*100</f>
        <v>#DIV/0!</v>
      </c>
      <c r="F782" s="99"/>
      <c r="G782" s="100"/>
      <c r="H782" s="101" t="e">
        <f t="shared" si="121"/>
        <v>#DIV/0!</v>
      </c>
      <c r="I782" s="99"/>
      <c r="J782" s="100"/>
      <c r="K782" s="128"/>
    </row>
    <row r="783" spans="1:11" s="45" customFormat="1" ht="11.25" customHeight="1">
      <c r="A783" s="35"/>
      <c r="B783" s="36" t="s">
        <v>5</v>
      </c>
      <c r="C783" s="53">
        <f>F783+I783</f>
        <v>1157000</v>
      </c>
      <c r="D783" s="54">
        <f>G783</f>
        <v>1088877</v>
      </c>
      <c r="E783" s="130">
        <f t="shared" si="122"/>
        <v>94.11210025929128</v>
      </c>
      <c r="F783" s="53">
        <f>SUM(F784:F785)</f>
        <v>1089000</v>
      </c>
      <c r="G783" s="54">
        <f>SUM(G784:G785)</f>
        <v>1088877</v>
      </c>
      <c r="H783" s="130">
        <f t="shared" si="121"/>
        <v>99.98870523415978</v>
      </c>
      <c r="I783" s="53">
        <f>SUM(I784:I785)</f>
        <v>68000</v>
      </c>
      <c r="J783" s="54">
        <f>SUM(J784:J785)</f>
        <v>68000</v>
      </c>
      <c r="K783" s="69"/>
    </row>
    <row r="784" spans="1:11" s="45" customFormat="1" ht="12">
      <c r="A784" s="41"/>
      <c r="B784" s="42" t="s">
        <v>19</v>
      </c>
      <c r="C784" s="43">
        <f>F784</f>
        <v>1049000</v>
      </c>
      <c r="D784" s="44">
        <f>G784+J784</f>
        <v>1048877</v>
      </c>
      <c r="E784" s="70">
        <f t="shared" si="122"/>
        <v>99.9882745471878</v>
      </c>
      <c r="F784" s="43">
        <v>1049000</v>
      </c>
      <c r="G784" s="44">
        <v>1048877</v>
      </c>
      <c r="H784" s="70">
        <f t="shared" si="121"/>
        <v>99.9882745471878</v>
      </c>
      <c r="I784" s="43"/>
      <c r="J784" s="44"/>
      <c r="K784" s="39"/>
    </row>
    <row r="785" spans="1:11" s="45" customFormat="1" ht="10.5" customHeight="1">
      <c r="A785" s="41"/>
      <c r="B785" s="42" t="s">
        <v>6</v>
      </c>
      <c r="C785" s="43">
        <f>F785+I785</f>
        <v>108000</v>
      </c>
      <c r="D785" s="44">
        <f>G785+J785</f>
        <v>108000</v>
      </c>
      <c r="E785" s="70">
        <f t="shared" si="122"/>
        <v>100</v>
      </c>
      <c r="F785" s="43">
        <v>40000</v>
      </c>
      <c r="G785" s="44">
        <v>40000</v>
      </c>
      <c r="H785" s="70">
        <f t="shared" si="121"/>
        <v>100</v>
      </c>
      <c r="I785" s="43">
        <v>68000</v>
      </c>
      <c r="J785" s="44">
        <v>68000</v>
      </c>
      <c r="K785" s="39"/>
    </row>
    <row r="786" spans="1:11" s="136" customFormat="1" ht="9" customHeight="1">
      <c r="A786" s="127"/>
      <c r="B786" s="165" t="s">
        <v>32</v>
      </c>
      <c r="C786" s="271">
        <f>I786+F786</f>
        <v>108000</v>
      </c>
      <c r="D786" s="272">
        <f>G786+J786</f>
        <v>108000</v>
      </c>
      <c r="E786" s="101">
        <f t="shared" si="122"/>
        <v>100</v>
      </c>
      <c r="F786" s="271">
        <v>40000</v>
      </c>
      <c r="G786" s="272">
        <v>40000</v>
      </c>
      <c r="H786" s="101">
        <f t="shared" si="121"/>
        <v>100</v>
      </c>
      <c r="I786" s="99">
        <v>68000</v>
      </c>
      <c r="J786" s="100">
        <v>68000</v>
      </c>
      <c r="K786" s="128"/>
    </row>
    <row r="787" spans="1:11" s="136" customFormat="1" ht="36.75" customHeight="1">
      <c r="A787" s="127"/>
      <c r="B787" s="36" t="s">
        <v>164</v>
      </c>
      <c r="C787" s="99">
        <f>F787+I787</f>
        <v>68000</v>
      </c>
      <c r="D787" s="100">
        <f>G787+J787</f>
        <v>68000</v>
      </c>
      <c r="E787" s="101">
        <f t="shared" si="122"/>
        <v>100</v>
      </c>
      <c r="F787" s="102"/>
      <c r="G787" s="100"/>
      <c r="H787" s="101"/>
      <c r="I787" s="102">
        <v>68000</v>
      </c>
      <c r="J787" s="100">
        <v>68000</v>
      </c>
      <c r="K787" s="128"/>
    </row>
    <row r="788" spans="1:11" ht="22.5" customHeight="1">
      <c r="A788" s="74">
        <v>92108</v>
      </c>
      <c r="B788" s="159" t="s">
        <v>120</v>
      </c>
      <c r="C788" s="65">
        <f aca="true" t="shared" si="123" ref="C788:C798">F788+I788</f>
        <v>4137000</v>
      </c>
      <c r="D788" s="66">
        <f aca="true" t="shared" si="124" ref="D788:D798">G788+J788</f>
        <v>3978835</v>
      </c>
      <c r="E788" s="50">
        <f t="shared" si="122"/>
        <v>96.17681895093064</v>
      </c>
      <c r="F788" s="65">
        <f>F789+F793</f>
        <v>4132000</v>
      </c>
      <c r="G788" s="66">
        <f>G789+G793</f>
        <v>3978835</v>
      </c>
      <c r="H788" s="50">
        <f t="shared" si="121"/>
        <v>96.29319941916748</v>
      </c>
      <c r="I788" s="65">
        <f>I789</f>
        <v>5000</v>
      </c>
      <c r="J788" s="66">
        <f>J789</f>
        <v>0</v>
      </c>
      <c r="K788" s="67">
        <f>J788/I788*100</f>
        <v>0</v>
      </c>
    </row>
    <row r="789" spans="1:11" ht="12.75">
      <c r="A789" s="35"/>
      <c r="B789" s="36" t="s">
        <v>43</v>
      </c>
      <c r="C789" s="53">
        <f t="shared" si="123"/>
        <v>3327000</v>
      </c>
      <c r="D789" s="54">
        <f t="shared" si="124"/>
        <v>3322000</v>
      </c>
      <c r="E789" s="55">
        <f t="shared" si="122"/>
        <v>99.84971445746919</v>
      </c>
      <c r="F789" s="53">
        <f>F790</f>
        <v>3322000</v>
      </c>
      <c r="G789" s="54">
        <f>G790</f>
        <v>3322000</v>
      </c>
      <c r="H789" s="55">
        <f t="shared" si="121"/>
        <v>100</v>
      </c>
      <c r="I789" s="53">
        <f>I791</f>
        <v>5000</v>
      </c>
      <c r="J789" s="54">
        <f>J791</f>
        <v>0</v>
      </c>
      <c r="K789" s="69">
        <f>J789/I789*100</f>
        <v>0</v>
      </c>
    </row>
    <row r="790" spans="1:11" s="45" customFormat="1" ht="11.25" customHeight="1">
      <c r="A790" s="41"/>
      <c r="B790" s="42" t="s">
        <v>28</v>
      </c>
      <c r="C790" s="43">
        <f t="shared" si="123"/>
        <v>3322000</v>
      </c>
      <c r="D790" s="44">
        <f t="shared" si="124"/>
        <v>3322000</v>
      </c>
      <c r="E790" s="70">
        <f t="shared" si="122"/>
        <v>100</v>
      </c>
      <c r="F790" s="43">
        <v>3322000</v>
      </c>
      <c r="G790" s="44">
        <v>3322000</v>
      </c>
      <c r="H790" s="70">
        <f t="shared" si="121"/>
        <v>100</v>
      </c>
      <c r="I790" s="43"/>
      <c r="J790" s="44"/>
      <c r="K790" s="39"/>
    </row>
    <row r="791" spans="1:11" s="45" customFormat="1" ht="12" customHeight="1">
      <c r="A791" s="157"/>
      <c r="B791" s="121" t="s">
        <v>9</v>
      </c>
      <c r="C791" s="122">
        <f t="shared" si="123"/>
        <v>5000</v>
      </c>
      <c r="D791" s="123">
        <f t="shared" si="124"/>
        <v>0</v>
      </c>
      <c r="E791" s="58">
        <f t="shared" si="122"/>
        <v>0</v>
      </c>
      <c r="F791" s="122"/>
      <c r="G791" s="123"/>
      <c r="H791" s="58"/>
      <c r="I791" s="122">
        <v>5000</v>
      </c>
      <c r="J791" s="123">
        <v>0</v>
      </c>
      <c r="K791" s="124"/>
    </row>
    <row r="792" spans="1:11" s="136" customFormat="1" ht="35.25" customHeight="1">
      <c r="A792" s="127"/>
      <c r="B792" s="36" t="s">
        <v>164</v>
      </c>
      <c r="C792" s="99">
        <f t="shared" si="123"/>
        <v>5000</v>
      </c>
      <c r="D792" s="100">
        <f t="shared" si="124"/>
        <v>0</v>
      </c>
      <c r="E792" s="101">
        <f t="shared" si="122"/>
        <v>0</v>
      </c>
      <c r="F792" s="102"/>
      <c r="G792" s="100"/>
      <c r="H792" s="101"/>
      <c r="I792" s="99">
        <v>5000</v>
      </c>
      <c r="J792" s="100">
        <v>0</v>
      </c>
      <c r="K792" s="128"/>
    </row>
    <row r="793" spans="1:11" s="45" customFormat="1" ht="12.75">
      <c r="A793" s="41"/>
      <c r="B793" s="36" t="s">
        <v>5</v>
      </c>
      <c r="C793" s="53">
        <f t="shared" si="123"/>
        <v>810000</v>
      </c>
      <c r="D793" s="54">
        <f t="shared" si="124"/>
        <v>656835</v>
      </c>
      <c r="E793" s="130">
        <f t="shared" si="122"/>
        <v>81.09074074074074</v>
      </c>
      <c r="F793" s="53">
        <f>SUM(F794:F795)</f>
        <v>810000</v>
      </c>
      <c r="G793" s="54">
        <f>SUM(G794:G795)</f>
        <v>656835</v>
      </c>
      <c r="H793" s="130">
        <f t="shared" si="121"/>
        <v>81.09074074074074</v>
      </c>
      <c r="I793" s="235"/>
      <c r="J793" s="236"/>
      <c r="K793" s="273"/>
    </row>
    <row r="794" spans="1:11" s="45" customFormat="1" ht="12">
      <c r="A794" s="41"/>
      <c r="B794" s="42" t="s">
        <v>19</v>
      </c>
      <c r="C794" s="43">
        <f>F794</f>
        <v>730000</v>
      </c>
      <c r="D794" s="44">
        <f>G794</f>
        <v>581635</v>
      </c>
      <c r="E794" s="70">
        <f>D794/C794*100</f>
        <v>79.67602739726027</v>
      </c>
      <c r="F794" s="43">
        <v>730000</v>
      </c>
      <c r="G794" s="44">
        <v>581635</v>
      </c>
      <c r="H794" s="70">
        <f>G794/F794*100</f>
        <v>79.67602739726027</v>
      </c>
      <c r="I794" s="43"/>
      <c r="J794" s="44"/>
      <c r="K794" s="39"/>
    </row>
    <row r="795" spans="1:11" s="45" customFormat="1" ht="12">
      <c r="A795" s="41"/>
      <c r="B795" s="42" t="s">
        <v>6</v>
      </c>
      <c r="C795" s="43">
        <f t="shared" si="123"/>
        <v>80000</v>
      </c>
      <c r="D795" s="44">
        <f t="shared" si="124"/>
        <v>75200</v>
      </c>
      <c r="E795" s="70">
        <f t="shared" si="122"/>
        <v>94</v>
      </c>
      <c r="F795" s="43">
        <v>80000</v>
      </c>
      <c r="G795" s="44">
        <v>75200</v>
      </c>
      <c r="H795" s="70">
        <f t="shared" si="121"/>
        <v>94</v>
      </c>
      <c r="I795" s="43"/>
      <c r="J795" s="44"/>
      <c r="K795" s="39"/>
    </row>
    <row r="796" spans="1:11" s="136" customFormat="1" ht="9" customHeight="1">
      <c r="A796" s="127"/>
      <c r="B796" s="165" t="s">
        <v>32</v>
      </c>
      <c r="C796" s="99">
        <f t="shared" si="123"/>
        <v>80000</v>
      </c>
      <c r="D796" s="100">
        <f t="shared" si="124"/>
        <v>75200</v>
      </c>
      <c r="E796" s="274">
        <f t="shared" si="122"/>
        <v>94</v>
      </c>
      <c r="F796" s="99">
        <v>80000</v>
      </c>
      <c r="G796" s="100">
        <v>75200</v>
      </c>
      <c r="H796" s="274">
        <f t="shared" si="121"/>
        <v>94</v>
      </c>
      <c r="I796" s="99"/>
      <c r="J796" s="100"/>
      <c r="K796" s="128"/>
    </row>
    <row r="797" spans="1:11" ht="25.5" customHeight="1">
      <c r="A797" s="74">
        <v>92109</v>
      </c>
      <c r="B797" s="159" t="s">
        <v>121</v>
      </c>
      <c r="C797" s="65">
        <f t="shared" si="123"/>
        <v>3614000</v>
      </c>
      <c r="D797" s="66">
        <f t="shared" si="124"/>
        <v>3597728</v>
      </c>
      <c r="E797" s="50">
        <f t="shared" si="122"/>
        <v>99.54975096845601</v>
      </c>
      <c r="F797" s="65">
        <f>F798+F803</f>
        <v>3614000</v>
      </c>
      <c r="G797" s="66">
        <f>G798+G803</f>
        <v>3597728</v>
      </c>
      <c r="H797" s="50">
        <f t="shared" si="121"/>
        <v>99.54975096845601</v>
      </c>
      <c r="I797" s="65"/>
      <c r="J797" s="66"/>
      <c r="K797" s="67"/>
    </row>
    <row r="798" spans="1:11" ht="11.25" customHeight="1">
      <c r="A798" s="142"/>
      <c r="B798" s="143" t="s">
        <v>43</v>
      </c>
      <c r="C798" s="144">
        <f t="shared" si="123"/>
        <v>3614000</v>
      </c>
      <c r="D798" s="145">
        <f t="shared" si="124"/>
        <v>3597728</v>
      </c>
      <c r="E798" s="55">
        <f t="shared" si="122"/>
        <v>99.54975096845601</v>
      </c>
      <c r="F798" s="53">
        <f>F801</f>
        <v>3614000</v>
      </c>
      <c r="G798" s="54">
        <f>G801</f>
        <v>3597728</v>
      </c>
      <c r="H798" s="55">
        <f t="shared" si="121"/>
        <v>99.54975096845601</v>
      </c>
      <c r="I798" s="53"/>
      <c r="J798" s="54"/>
      <c r="K798" s="69"/>
    </row>
    <row r="799" spans="1:11" s="45" customFormat="1" ht="12" customHeight="1" hidden="1">
      <c r="A799" s="41"/>
      <c r="B799" s="42" t="s">
        <v>30</v>
      </c>
      <c r="C799" s="43" t="e">
        <f>SUM(F799:I799)</f>
        <v>#REF!</v>
      </c>
      <c r="D799" s="44" t="e">
        <f>SUM(G799:J799)</f>
        <v>#REF!</v>
      </c>
      <c r="E799" s="70" t="e">
        <f t="shared" si="122"/>
        <v>#REF!</v>
      </c>
      <c r="F799" s="43" t="e">
        <f>#REF!+#REF!</f>
        <v>#REF!</v>
      </c>
      <c r="G799" s="44"/>
      <c r="H799" s="70" t="e">
        <f t="shared" si="121"/>
        <v>#REF!</v>
      </c>
      <c r="I799" s="43"/>
      <c r="J799" s="44"/>
      <c r="K799" s="39"/>
    </row>
    <row r="800" spans="1:11" s="45" customFormat="1" ht="13.5" customHeight="1" hidden="1">
      <c r="A800" s="41"/>
      <c r="B800" s="42" t="s">
        <v>31</v>
      </c>
      <c r="C800" s="43"/>
      <c r="D800" s="44"/>
      <c r="E800" s="70" t="e">
        <f t="shared" si="122"/>
        <v>#DIV/0!</v>
      </c>
      <c r="F800" s="43"/>
      <c r="G800" s="44"/>
      <c r="H800" s="70" t="e">
        <f t="shared" si="121"/>
        <v>#DIV/0!</v>
      </c>
      <c r="I800" s="43"/>
      <c r="J800" s="44"/>
      <c r="K800" s="39"/>
    </row>
    <row r="801" spans="1:11" s="45" customFormat="1" ht="10.5" customHeight="1">
      <c r="A801" s="41"/>
      <c r="B801" s="57" t="s">
        <v>28</v>
      </c>
      <c r="C801" s="43">
        <f aca="true" t="shared" si="125" ref="C801:C809">F801+I801</f>
        <v>3614000</v>
      </c>
      <c r="D801" s="44">
        <f aca="true" t="shared" si="126" ref="D801:D809">G801+J801</f>
        <v>3597728</v>
      </c>
      <c r="E801" s="70"/>
      <c r="F801" s="43">
        <v>3614000</v>
      </c>
      <c r="G801" s="44">
        <v>3597728</v>
      </c>
      <c r="H801" s="70"/>
      <c r="I801" s="43"/>
      <c r="J801" s="44"/>
      <c r="K801" s="39"/>
    </row>
    <row r="802" spans="1:11" s="45" customFormat="1" ht="12" hidden="1">
      <c r="A802" s="157"/>
      <c r="B802" s="158" t="s">
        <v>9</v>
      </c>
      <c r="C802" s="122">
        <f t="shared" si="125"/>
        <v>0</v>
      </c>
      <c r="D802" s="123">
        <f t="shared" si="126"/>
        <v>0</v>
      </c>
      <c r="E802" s="70" t="e">
        <f t="shared" si="122"/>
        <v>#DIV/0!</v>
      </c>
      <c r="F802" s="122"/>
      <c r="G802" s="123"/>
      <c r="H802" s="70" t="e">
        <f t="shared" si="121"/>
        <v>#DIV/0!</v>
      </c>
      <c r="I802" s="122"/>
      <c r="J802" s="123"/>
      <c r="K802" s="124"/>
    </row>
    <row r="803" spans="1:11" ht="12.75" customHeight="1" hidden="1">
      <c r="A803" s="35"/>
      <c r="B803" s="36" t="s">
        <v>5</v>
      </c>
      <c r="C803" s="53">
        <f t="shared" si="125"/>
        <v>0</v>
      </c>
      <c r="D803" s="54">
        <f t="shared" si="126"/>
        <v>0</v>
      </c>
      <c r="E803" s="130" t="e">
        <f t="shared" si="122"/>
        <v>#DIV/0!</v>
      </c>
      <c r="F803" s="53">
        <f>F804+F806</f>
        <v>0</v>
      </c>
      <c r="G803" s="54">
        <f>G804+G806</f>
        <v>0</v>
      </c>
      <c r="H803" s="130" t="e">
        <f t="shared" si="121"/>
        <v>#DIV/0!</v>
      </c>
      <c r="I803" s="53"/>
      <c r="J803" s="54"/>
      <c r="K803" s="69"/>
    </row>
    <row r="804" spans="1:11" s="45" customFormat="1" ht="12" customHeight="1" hidden="1">
      <c r="A804" s="41"/>
      <c r="B804" s="42" t="s">
        <v>19</v>
      </c>
      <c r="C804" s="43">
        <f t="shared" si="125"/>
        <v>0</v>
      </c>
      <c r="D804" s="44">
        <f t="shared" si="126"/>
        <v>0</v>
      </c>
      <c r="E804" s="70" t="e">
        <f t="shared" si="122"/>
        <v>#DIV/0!</v>
      </c>
      <c r="F804" s="43"/>
      <c r="G804" s="44"/>
      <c r="H804" s="70" t="e">
        <f t="shared" si="121"/>
        <v>#DIV/0!</v>
      </c>
      <c r="I804" s="43"/>
      <c r="J804" s="44"/>
      <c r="K804" s="39"/>
    </row>
    <row r="805" spans="1:11" s="276" customFormat="1" ht="10.5" customHeight="1" hidden="1">
      <c r="A805" s="275"/>
      <c r="B805" s="165" t="s">
        <v>32</v>
      </c>
      <c r="C805" s="99">
        <f t="shared" si="125"/>
        <v>0</v>
      </c>
      <c r="D805" s="100">
        <f t="shared" si="126"/>
        <v>0</v>
      </c>
      <c r="E805" s="101" t="e">
        <f t="shared" si="122"/>
        <v>#DIV/0!</v>
      </c>
      <c r="F805" s="99"/>
      <c r="G805" s="100"/>
      <c r="H805" s="101" t="e">
        <f t="shared" si="121"/>
        <v>#DIV/0!</v>
      </c>
      <c r="I805" s="99"/>
      <c r="J805" s="100"/>
      <c r="K805" s="128"/>
    </row>
    <row r="806" spans="1:11" s="45" customFormat="1" ht="12.75" customHeight="1" hidden="1">
      <c r="A806" s="41"/>
      <c r="B806" s="42" t="s">
        <v>6</v>
      </c>
      <c r="C806" s="43">
        <f t="shared" si="125"/>
        <v>0</v>
      </c>
      <c r="D806" s="44">
        <f t="shared" si="126"/>
        <v>0</v>
      </c>
      <c r="E806" s="70" t="e">
        <f t="shared" si="122"/>
        <v>#DIV/0!</v>
      </c>
      <c r="F806" s="43"/>
      <c r="G806" s="44"/>
      <c r="H806" s="70" t="e">
        <f t="shared" si="121"/>
        <v>#DIV/0!</v>
      </c>
      <c r="I806" s="43"/>
      <c r="J806" s="44"/>
      <c r="K806" s="39"/>
    </row>
    <row r="807" spans="1:11" s="136" customFormat="1" ht="9.75" customHeight="1" hidden="1">
      <c r="A807" s="127"/>
      <c r="B807" s="165" t="s">
        <v>32</v>
      </c>
      <c r="C807" s="99">
        <f t="shared" si="125"/>
        <v>0</v>
      </c>
      <c r="D807" s="100">
        <f t="shared" si="126"/>
        <v>0</v>
      </c>
      <c r="E807" s="134" t="e">
        <f t="shared" si="122"/>
        <v>#DIV/0!</v>
      </c>
      <c r="F807" s="99"/>
      <c r="G807" s="100"/>
      <c r="H807" s="134" t="e">
        <f t="shared" si="121"/>
        <v>#DIV/0!</v>
      </c>
      <c r="I807" s="99"/>
      <c r="J807" s="100"/>
      <c r="K807" s="128"/>
    </row>
    <row r="808" spans="1:11" ht="12.75" customHeight="1">
      <c r="A808" s="74">
        <v>92116</v>
      </c>
      <c r="B808" s="159" t="s">
        <v>122</v>
      </c>
      <c r="C808" s="65">
        <f t="shared" si="125"/>
        <v>4043100</v>
      </c>
      <c r="D808" s="66">
        <f t="shared" si="126"/>
        <v>4028071</v>
      </c>
      <c r="E808" s="50">
        <f t="shared" si="122"/>
        <v>99.62828027998319</v>
      </c>
      <c r="F808" s="65">
        <f>F809+F812</f>
        <v>4043100</v>
      </c>
      <c r="G808" s="66">
        <f>G809+G812</f>
        <v>4028071</v>
      </c>
      <c r="H808" s="50">
        <f t="shared" si="121"/>
        <v>99.62828027998319</v>
      </c>
      <c r="I808" s="65"/>
      <c r="J808" s="66"/>
      <c r="K808" s="67"/>
    </row>
    <row r="809" spans="1:11" ht="12" customHeight="1">
      <c r="A809" s="35"/>
      <c r="B809" s="36" t="s">
        <v>43</v>
      </c>
      <c r="C809" s="144">
        <f t="shared" si="125"/>
        <v>4043100</v>
      </c>
      <c r="D809" s="145">
        <f t="shared" si="126"/>
        <v>4028071</v>
      </c>
      <c r="E809" s="55">
        <f t="shared" si="122"/>
        <v>99.62828027998319</v>
      </c>
      <c r="F809" s="53">
        <f>F810</f>
        <v>4043100</v>
      </c>
      <c r="G809" s="54">
        <f>G810</f>
        <v>4028071</v>
      </c>
      <c r="H809" s="55">
        <f t="shared" si="121"/>
        <v>99.62828027998319</v>
      </c>
      <c r="I809" s="37"/>
      <c r="J809" s="38"/>
      <c r="K809" s="40"/>
    </row>
    <row r="810" spans="1:11" s="45" customFormat="1" ht="11.25" customHeight="1">
      <c r="A810" s="41"/>
      <c r="B810" s="42" t="s">
        <v>123</v>
      </c>
      <c r="C810" s="43">
        <f>F810</f>
        <v>4043100</v>
      </c>
      <c r="D810" s="44">
        <f>G810</f>
        <v>4028071</v>
      </c>
      <c r="E810" s="70"/>
      <c r="F810" s="43">
        <v>4043100</v>
      </c>
      <c r="G810" s="44">
        <v>4028071</v>
      </c>
      <c r="H810" s="70"/>
      <c r="I810" s="43"/>
      <c r="J810" s="44"/>
      <c r="K810" s="39"/>
    </row>
    <row r="811" spans="1:11" s="45" customFormat="1" ht="12.75" customHeight="1" hidden="1">
      <c r="A811" s="41"/>
      <c r="B811" s="57" t="s">
        <v>17</v>
      </c>
      <c r="C811" s="43" t="e">
        <f>SUM(F811:I811)</f>
        <v>#REF!</v>
      </c>
      <c r="D811" s="44" t="e">
        <f>SUM(G811:J811)</f>
        <v>#REF!</v>
      </c>
      <c r="E811" s="70" t="e">
        <f t="shared" si="122"/>
        <v>#REF!</v>
      </c>
      <c r="F811" s="43" t="e">
        <f>#REF!+#REF!</f>
        <v>#REF!</v>
      </c>
      <c r="G811" s="44"/>
      <c r="H811" s="70" t="e">
        <f t="shared" si="121"/>
        <v>#REF!</v>
      </c>
      <c r="I811" s="43"/>
      <c r="J811" s="44"/>
      <c r="K811" s="39"/>
    </row>
    <row r="812" spans="1:11" ht="11.25" customHeight="1" hidden="1">
      <c r="A812" s="35"/>
      <c r="B812" s="36" t="s">
        <v>5</v>
      </c>
      <c r="C812" s="53">
        <f>F812</f>
        <v>0</v>
      </c>
      <c r="D812" s="54">
        <f>G812</f>
        <v>0</v>
      </c>
      <c r="E812" s="130" t="e">
        <f t="shared" si="122"/>
        <v>#DIV/0!</v>
      </c>
      <c r="F812" s="53">
        <f>F815+F813</f>
        <v>0</v>
      </c>
      <c r="G812" s="54">
        <f>G815+G813</f>
        <v>0</v>
      </c>
      <c r="H812" s="130" t="e">
        <f t="shared" si="121"/>
        <v>#DIV/0!</v>
      </c>
      <c r="I812" s="53"/>
      <c r="J812" s="54"/>
      <c r="K812" s="69"/>
    </row>
    <row r="813" spans="1:11" s="45" customFormat="1" ht="12" customHeight="1" hidden="1">
      <c r="A813" s="41"/>
      <c r="B813" s="42" t="s">
        <v>19</v>
      </c>
      <c r="C813" s="43">
        <f>F813</f>
        <v>0</v>
      </c>
      <c r="D813" s="44">
        <f>G813</f>
        <v>0</v>
      </c>
      <c r="E813" s="70" t="e">
        <f t="shared" si="122"/>
        <v>#DIV/0!</v>
      </c>
      <c r="F813" s="43"/>
      <c r="G813" s="44"/>
      <c r="H813" s="70" t="e">
        <f t="shared" si="121"/>
        <v>#DIV/0!</v>
      </c>
      <c r="I813" s="43"/>
      <c r="J813" s="44"/>
      <c r="K813" s="39"/>
    </row>
    <row r="814" spans="1:11" s="136" customFormat="1" ht="9" customHeight="1" hidden="1">
      <c r="A814" s="127"/>
      <c r="B814" s="165" t="s">
        <v>32</v>
      </c>
      <c r="C814" s="99">
        <f aca="true" t="shared" si="127" ref="C814:D816">F814</f>
        <v>0</v>
      </c>
      <c r="D814" s="100">
        <f t="shared" si="127"/>
        <v>0</v>
      </c>
      <c r="E814" s="277" t="e">
        <f t="shared" si="122"/>
        <v>#DIV/0!</v>
      </c>
      <c r="F814" s="99"/>
      <c r="G814" s="100"/>
      <c r="H814" s="277" t="e">
        <f t="shared" si="121"/>
        <v>#DIV/0!</v>
      </c>
      <c r="I814" s="99"/>
      <c r="J814" s="100"/>
      <c r="K814" s="128"/>
    </row>
    <row r="815" spans="1:11" s="45" customFormat="1" ht="12" customHeight="1" hidden="1">
      <c r="A815" s="41"/>
      <c r="B815" s="42" t="s">
        <v>6</v>
      </c>
      <c r="C815" s="43">
        <f t="shared" si="127"/>
        <v>0</v>
      </c>
      <c r="D815" s="44">
        <f t="shared" si="127"/>
        <v>0</v>
      </c>
      <c r="E815" s="70" t="e">
        <f t="shared" si="122"/>
        <v>#DIV/0!</v>
      </c>
      <c r="F815" s="43"/>
      <c r="G815" s="44"/>
      <c r="H815" s="70" t="e">
        <f t="shared" si="121"/>
        <v>#DIV/0!</v>
      </c>
      <c r="I815" s="43"/>
      <c r="J815" s="44"/>
      <c r="K815" s="39"/>
    </row>
    <row r="816" spans="1:11" ht="12" customHeight="1" hidden="1">
      <c r="A816" s="35"/>
      <c r="B816" s="36" t="s">
        <v>32</v>
      </c>
      <c r="C816" s="37">
        <f t="shared" si="127"/>
        <v>0</v>
      </c>
      <c r="D816" s="38">
        <f t="shared" si="127"/>
        <v>0</v>
      </c>
      <c r="E816" s="58" t="e">
        <f t="shared" si="122"/>
        <v>#DIV/0!</v>
      </c>
      <c r="F816" s="37"/>
      <c r="G816" s="38"/>
      <c r="H816" s="58" t="e">
        <f t="shared" si="121"/>
        <v>#DIV/0!</v>
      </c>
      <c r="I816" s="37"/>
      <c r="J816" s="38"/>
      <c r="K816" s="40"/>
    </row>
    <row r="817" spans="1:11" s="51" customFormat="1" ht="12.75" customHeight="1">
      <c r="A817" s="74">
        <v>92118</v>
      </c>
      <c r="B817" s="159" t="s">
        <v>124</v>
      </c>
      <c r="C817" s="65">
        <f>F817+I817</f>
        <v>2283300</v>
      </c>
      <c r="D817" s="66">
        <f>G817+J817</f>
        <v>2283107</v>
      </c>
      <c r="E817" s="50">
        <f t="shared" si="122"/>
        <v>99.9915473218587</v>
      </c>
      <c r="F817" s="65">
        <f>F818+F821</f>
        <v>2283300</v>
      </c>
      <c r="G817" s="66">
        <f>G818+G821</f>
        <v>2283107</v>
      </c>
      <c r="H817" s="50">
        <f t="shared" si="121"/>
        <v>99.9915473218587</v>
      </c>
      <c r="I817" s="65"/>
      <c r="J817" s="66"/>
      <c r="K817" s="50"/>
    </row>
    <row r="818" spans="1:11" s="51" customFormat="1" ht="12.75">
      <c r="A818" s="278"/>
      <c r="B818" s="172" t="s">
        <v>43</v>
      </c>
      <c r="C818" s="144">
        <f>F818+I818</f>
        <v>1926300</v>
      </c>
      <c r="D818" s="145">
        <f>G818+J818</f>
        <v>1926297</v>
      </c>
      <c r="E818" s="55">
        <f t="shared" si="122"/>
        <v>99.99984426101854</v>
      </c>
      <c r="F818" s="144">
        <f>F819</f>
        <v>1926300</v>
      </c>
      <c r="G818" s="145">
        <f>G819</f>
        <v>1926297</v>
      </c>
      <c r="H818" s="55">
        <f t="shared" si="121"/>
        <v>99.99984426101854</v>
      </c>
      <c r="I818" s="144"/>
      <c r="J818" s="145"/>
      <c r="K818" s="55"/>
    </row>
    <row r="819" spans="1:11" s="51" customFormat="1" ht="10.5" customHeight="1">
      <c r="A819" s="35"/>
      <c r="B819" s="42" t="s">
        <v>28</v>
      </c>
      <c r="C819" s="43">
        <f>F819</f>
        <v>1926300</v>
      </c>
      <c r="D819" s="44">
        <f>G819</f>
        <v>1926297</v>
      </c>
      <c r="E819" s="70">
        <f t="shared" si="122"/>
        <v>99.99984426101854</v>
      </c>
      <c r="F819" s="43">
        <v>1926300</v>
      </c>
      <c r="G819" s="44">
        <v>1926297</v>
      </c>
      <c r="H819" s="70">
        <f t="shared" si="121"/>
        <v>99.99984426101854</v>
      </c>
      <c r="I819" s="43"/>
      <c r="J819" s="44"/>
      <c r="K819" s="70"/>
    </row>
    <row r="820" spans="1:11" s="136" customFormat="1" ht="36" customHeight="1" hidden="1">
      <c r="A820" s="127"/>
      <c r="B820" s="36" t="s">
        <v>164</v>
      </c>
      <c r="C820" s="99">
        <f>F820+I820</f>
        <v>0</v>
      </c>
      <c r="D820" s="100">
        <f>G820+J820</f>
        <v>0</v>
      </c>
      <c r="E820" s="101" t="e">
        <f>D820/C820*100</f>
        <v>#DIV/0!</v>
      </c>
      <c r="F820" s="102"/>
      <c r="G820" s="100"/>
      <c r="H820" s="101"/>
      <c r="I820" s="99"/>
      <c r="J820" s="100"/>
      <c r="K820" s="128"/>
    </row>
    <row r="821" spans="1:11" s="51" customFormat="1" ht="11.25" customHeight="1">
      <c r="A821" s="35"/>
      <c r="B821" s="36" t="s">
        <v>5</v>
      </c>
      <c r="C821" s="53">
        <f>F821+I821</f>
        <v>357000</v>
      </c>
      <c r="D821" s="54">
        <f>G821+J821</f>
        <v>356810</v>
      </c>
      <c r="E821" s="83">
        <f t="shared" si="122"/>
        <v>99.9467787114846</v>
      </c>
      <c r="F821" s="53">
        <f>F822+F824</f>
        <v>357000</v>
      </c>
      <c r="G821" s="54">
        <f>G822+G824</f>
        <v>356810</v>
      </c>
      <c r="H821" s="83">
        <f t="shared" si="121"/>
        <v>99.9467787114846</v>
      </c>
      <c r="I821" s="53"/>
      <c r="J821" s="54"/>
      <c r="K821" s="83"/>
    </row>
    <row r="822" spans="1:11" s="51" customFormat="1" ht="12" customHeight="1">
      <c r="A822" s="41"/>
      <c r="B822" s="42" t="s">
        <v>19</v>
      </c>
      <c r="C822" s="43">
        <f aca="true" t="shared" si="128" ref="C822:D825">F822</f>
        <v>357000</v>
      </c>
      <c r="D822" s="44">
        <f t="shared" si="128"/>
        <v>356810</v>
      </c>
      <c r="E822" s="70">
        <f t="shared" si="122"/>
        <v>99.9467787114846</v>
      </c>
      <c r="F822" s="43">
        <v>357000</v>
      </c>
      <c r="G822" s="44">
        <v>356810</v>
      </c>
      <c r="H822" s="70">
        <f t="shared" si="121"/>
        <v>99.9467787114846</v>
      </c>
      <c r="I822" s="43"/>
      <c r="J822" s="44"/>
      <c r="K822" s="70"/>
    </row>
    <row r="823" spans="1:11" s="103" customFormat="1" ht="9.75" customHeight="1">
      <c r="A823" s="275"/>
      <c r="B823" s="165" t="s">
        <v>32</v>
      </c>
      <c r="C823" s="99">
        <f t="shared" si="128"/>
        <v>357000</v>
      </c>
      <c r="D823" s="100">
        <f t="shared" si="128"/>
        <v>356810</v>
      </c>
      <c r="E823" s="277">
        <f t="shared" si="122"/>
        <v>99.9467787114846</v>
      </c>
      <c r="F823" s="99">
        <v>357000</v>
      </c>
      <c r="G823" s="100">
        <v>356810</v>
      </c>
      <c r="H823" s="277">
        <f t="shared" si="121"/>
        <v>99.9467787114846</v>
      </c>
      <c r="I823" s="99"/>
      <c r="J823" s="100"/>
      <c r="K823" s="277"/>
    </row>
    <row r="824" spans="1:11" s="51" customFormat="1" ht="12" customHeight="1" hidden="1">
      <c r="A824" s="41"/>
      <c r="B824" s="42" t="s">
        <v>6</v>
      </c>
      <c r="C824" s="43">
        <f t="shared" si="128"/>
        <v>0</v>
      </c>
      <c r="D824" s="44">
        <f t="shared" si="128"/>
        <v>0</v>
      </c>
      <c r="E824" s="70" t="e">
        <f t="shared" si="122"/>
        <v>#DIV/0!</v>
      </c>
      <c r="F824" s="43"/>
      <c r="G824" s="44"/>
      <c r="H824" s="70" t="e">
        <f t="shared" si="121"/>
        <v>#DIV/0!</v>
      </c>
      <c r="I824" s="43"/>
      <c r="J824" s="44"/>
      <c r="K824" s="70"/>
    </row>
    <row r="825" spans="1:11" s="103" customFormat="1" ht="12.75" customHeight="1" hidden="1">
      <c r="A825" s="131"/>
      <c r="B825" s="165" t="s">
        <v>32</v>
      </c>
      <c r="C825" s="132">
        <f t="shared" si="128"/>
        <v>0</v>
      </c>
      <c r="D825" s="133">
        <f t="shared" si="128"/>
        <v>0</v>
      </c>
      <c r="E825" s="274" t="e">
        <f t="shared" si="122"/>
        <v>#DIV/0!</v>
      </c>
      <c r="F825" s="132"/>
      <c r="G825" s="133"/>
      <c r="H825" s="274" t="e">
        <f t="shared" si="121"/>
        <v>#DIV/0!</v>
      </c>
      <c r="I825" s="132"/>
      <c r="J825" s="133"/>
      <c r="K825" s="274"/>
    </row>
    <row r="826" spans="1:11" ht="21.75" customHeight="1">
      <c r="A826" s="74">
        <v>92120</v>
      </c>
      <c r="B826" s="159" t="s">
        <v>142</v>
      </c>
      <c r="C826" s="65">
        <f>F826+I826</f>
        <v>792603</v>
      </c>
      <c r="D826" s="66">
        <f>G826+J826</f>
        <v>707124</v>
      </c>
      <c r="E826" s="50">
        <f t="shared" si="122"/>
        <v>89.21540796590475</v>
      </c>
      <c r="F826" s="65">
        <f>F827</f>
        <v>792603</v>
      </c>
      <c r="G826" s="66">
        <f>G827</f>
        <v>707124</v>
      </c>
      <c r="H826" s="50">
        <f t="shared" si="121"/>
        <v>89.21540796590475</v>
      </c>
      <c r="I826" s="65"/>
      <c r="J826" s="66"/>
      <c r="K826" s="67"/>
    </row>
    <row r="827" spans="1:11" ht="12.75" customHeight="1">
      <c r="A827" s="76"/>
      <c r="B827" s="36" t="s">
        <v>43</v>
      </c>
      <c r="C827" s="53">
        <f>F827+I827</f>
        <v>792603</v>
      </c>
      <c r="D827" s="54">
        <f>G827+J827</f>
        <v>707124</v>
      </c>
      <c r="E827" s="55">
        <f t="shared" si="122"/>
        <v>89.21540796590475</v>
      </c>
      <c r="F827" s="53">
        <f>F828+F829+F831</f>
        <v>792603</v>
      </c>
      <c r="G827" s="54">
        <f>G828+G829+G831</f>
        <v>707124</v>
      </c>
      <c r="H827" s="55">
        <f t="shared" si="121"/>
        <v>89.21540796590475</v>
      </c>
      <c r="I827" s="37"/>
      <c r="J827" s="38"/>
      <c r="K827" s="40"/>
    </row>
    <row r="828" spans="1:11" ht="24">
      <c r="A828" s="35"/>
      <c r="B828" s="57" t="s">
        <v>145</v>
      </c>
      <c r="C828" s="43">
        <f aca="true" t="shared" si="129" ref="C828:D832">F828</f>
        <v>5890</v>
      </c>
      <c r="D828" s="44">
        <f t="shared" si="129"/>
        <v>0</v>
      </c>
      <c r="E828" s="70">
        <f t="shared" si="122"/>
        <v>0</v>
      </c>
      <c r="F828" s="43">
        <v>5890</v>
      </c>
      <c r="G828" s="44">
        <v>0</v>
      </c>
      <c r="H828" s="70">
        <f t="shared" si="121"/>
        <v>0</v>
      </c>
      <c r="I828" s="53"/>
      <c r="J828" s="54"/>
      <c r="K828" s="69"/>
    </row>
    <row r="829" spans="1:11" ht="9" customHeight="1">
      <c r="A829" s="35"/>
      <c r="B829" s="42" t="s">
        <v>28</v>
      </c>
      <c r="C829" s="43">
        <f>F829</f>
        <v>468603</v>
      </c>
      <c r="D829" s="44">
        <f>G829</f>
        <v>468588</v>
      </c>
      <c r="E829" s="70">
        <f t="shared" si="122"/>
        <v>99.9967989961652</v>
      </c>
      <c r="F829" s="43">
        <v>468603</v>
      </c>
      <c r="G829" s="44">
        <v>468588</v>
      </c>
      <c r="H829" s="70">
        <f t="shared" si="121"/>
        <v>99.9967989961652</v>
      </c>
      <c r="I829" s="53"/>
      <c r="J829" s="54"/>
      <c r="K829" s="69"/>
    </row>
    <row r="830" spans="1:11" s="103" customFormat="1" ht="11.25" customHeight="1">
      <c r="A830" s="127"/>
      <c r="B830" s="165" t="s">
        <v>34</v>
      </c>
      <c r="C830" s="99">
        <f>F830</f>
        <v>468603</v>
      </c>
      <c r="D830" s="100">
        <f>G830</f>
        <v>468588</v>
      </c>
      <c r="E830" s="101">
        <f>D830/C830*100</f>
        <v>99.9967989961652</v>
      </c>
      <c r="F830" s="99">
        <v>468603</v>
      </c>
      <c r="G830" s="100">
        <v>468588</v>
      </c>
      <c r="H830" s="101">
        <f>G830/F830*100</f>
        <v>99.9967989961652</v>
      </c>
      <c r="I830" s="99"/>
      <c r="J830" s="100"/>
      <c r="K830" s="128"/>
    </row>
    <row r="831" spans="1:11" s="51" customFormat="1" ht="9.75" customHeight="1">
      <c r="A831" s="35"/>
      <c r="B831" s="42" t="s">
        <v>9</v>
      </c>
      <c r="C831" s="43">
        <f t="shared" si="129"/>
        <v>318110</v>
      </c>
      <c r="D831" s="44">
        <f t="shared" si="129"/>
        <v>238536</v>
      </c>
      <c r="E831" s="70">
        <f t="shared" si="122"/>
        <v>74.98538241488794</v>
      </c>
      <c r="F831" s="43">
        <v>318110</v>
      </c>
      <c r="G831" s="44">
        <v>238536</v>
      </c>
      <c r="H831" s="70">
        <f t="shared" si="121"/>
        <v>74.98538241488794</v>
      </c>
      <c r="I831" s="43"/>
      <c r="J831" s="44"/>
      <c r="K831" s="39"/>
    </row>
    <row r="832" spans="1:11" s="103" customFormat="1" ht="11.25" customHeight="1">
      <c r="A832" s="131"/>
      <c r="B832" s="171" t="s">
        <v>34</v>
      </c>
      <c r="C832" s="132">
        <f t="shared" si="129"/>
        <v>299110</v>
      </c>
      <c r="D832" s="133">
        <f t="shared" si="129"/>
        <v>238327</v>
      </c>
      <c r="E832" s="101">
        <f t="shared" si="122"/>
        <v>79.67871351676641</v>
      </c>
      <c r="F832" s="132">
        <v>299110</v>
      </c>
      <c r="G832" s="133">
        <v>238327</v>
      </c>
      <c r="H832" s="101">
        <f t="shared" si="121"/>
        <v>79.67871351676641</v>
      </c>
      <c r="I832" s="132"/>
      <c r="J832" s="133"/>
      <c r="K832" s="135"/>
    </row>
    <row r="833" spans="1:11" s="51" customFormat="1" ht="12" customHeight="1" hidden="1">
      <c r="A833" s="35"/>
      <c r="B833" s="36" t="s">
        <v>5</v>
      </c>
      <c r="C833" s="53" t="e">
        <f>SUM(C834)</f>
        <v>#REF!</v>
      </c>
      <c r="D833" s="54"/>
      <c r="E833" s="70" t="e">
        <f t="shared" si="122"/>
        <v>#REF!</v>
      </c>
      <c r="F833" s="53" t="e">
        <f>SUM(F834)</f>
        <v>#REF!</v>
      </c>
      <c r="G833" s="54"/>
      <c r="H833" s="70" t="e">
        <f t="shared" si="121"/>
        <v>#REF!</v>
      </c>
      <c r="I833" s="53"/>
      <c r="J833" s="54"/>
      <c r="K833" s="69"/>
    </row>
    <row r="834" spans="1:11" s="51" customFormat="1" ht="10.5" customHeight="1" hidden="1">
      <c r="A834" s="157"/>
      <c r="B834" s="121" t="s">
        <v>6</v>
      </c>
      <c r="C834" s="122" t="e">
        <f>SUM(F834:I834)</f>
        <v>#REF!</v>
      </c>
      <c r="D834" s="123"/>
      <c r="E834" s="70" t="e">
        <f t="shared" si="122"/>
        <v>#REF!</v>
      </c>
      <c r="F834" s="122" t="e">
        <f>#REF!+#REF!</f>
        <v>#REF!</v>
      </c>
      <c r="G834" s="123"/>
      <c r="H834" s="70" t="e">
        <f t="shared" si="121"/>
        <v>#REF!</v>
      </c>
      <c r="I834" s="122"/>
      <c r="J834" s="123"/>
      <c r="K834" s="124"/>
    </row>
    <row r="835" spans="1:11" ht="12" customHeight="1">
      <c r="A835" s="74">
        <v>92195</v>
      </c>
      <c r="B835" s="159" t="s">
        <v>15</v>
      </c>
      <c r="C835" s="65">
        <f>F835+I835</f>
        <v>1134638</v>
      </c>
      <c r="D835" s="66">
        <f>G835+J835</f>
        <v>585188</v>
      </c>
      <c r="E835" s="50">
        <f t="shared" si="122"/>
        <v>51.57486352475416</v>
      </c>
      <c r="F835" s="65">
        <f>F836</f>
        <v>1134638</v>
      </c>
      <c r="G835" s="66">
        <f>G836</f>
        <v>585188</v>
      </c>
      <c r="H835" s="50">
        <f t="shared" si="121"/>
        <v>51.57486352475416</v>
      </c>
      <c r="I835" s="65"/>
      <c r="J835" s="66"/>
      <c r="K835" s="67"/>
    </row>
    <row r="836" spans="1:11" ht="9.75" customHeight="1">
      <c r="A836" s="76"/>
      <c r="B836" s="36" t="s">
        <v>43</v>
      </c>
      <c r="C836" s="53">
        <f>F836+I836</f>
        <v>1134638</v>
      </c>
      <c r="D836" s="54">
        <f>G836+J836</f>
        <v>585188</v>
      </c>
      <c r="E836" s="130">
        <f t="shared" si="122"/>
        <v>51.57486352475416</v>
      </c>
      <c r="F836" s="53">
        <f>SUM(F837:F839)</f>
        <v>1134638</v>
      </c>
      <c r="G836" s="54">
        <f>SUM(G837:G839)</f>
        <v>585188</v>
      </c>
      <c r="H836" s="130">
        <f t="shared" si="121"/>
        <v>51.57486352475416</v>
      </c>
      <c r="I836" s="53"/>
      <c r="J836" s="38"/>
      <c r="K836" s="40"/>
    </row>
    <row r="837" spans="1:11" ht="21.75" customHeight="1">
      <c r="A837" s="35"/>
      <c r="B837" s="57" t="s">
        <v>145</v>
      </c>
      <c r="C837" s="43">
        <f aca="true" t="shared" si="130" ref="C837:D839">F837</f>
        <v>84432</v>
      </c>
      <c r="D837" s="44">
        <f t="shared" si="130"/>
        <v>63150</v>
      </c>
      <c r="E837" s="70">
        <f>D837/C837*100</f>
        <v>74.79391699829449</v>
      </c>
      <c r="F837" s="43">
        <v>84432</v>
      </c>
      <c r="G837" s="44">
        <v>63150</v>
      </c>
      <c r="H837" s="70">
        <f>G837/F837*100</f>
        <v>74.79391699829449</v>
      </c>
      <c r="I837" s="53"/>
      <c r="J837" s="54"/>
      <c r="K837" s="69"/>
    </row>
    <row r="838" spans="1:11" ht="11.25" customHeight="1">
      <c r="A838" s="35"/>
      <c r="B838" s="42" t="s">
        <v>28</v>
      </c>
      <c r="C838" s="43">
        <f t="shared" si="130"/>
        <v>316000</v>
      </c>
      <c r="D838" s="44">
        <f t="shared" si="130"/>
        <v>0</v>
      </c>
      <c r="E838" s="70">
        <f>D838/C838*100</f>
        <v>0</v>
      </c>
      <c r="F838" s="43">
        <v>316000</v>
      </c>
      <c r="G838" s="44">
        <v>0</v>
      </c>
      <c r="H838" s="70">
        <f>G838/F838*100</f>
        <v>0</v>
      </c>
      <c r="I838" s="53"/>
      <c r="J838" s="54"/>
      <c r="K838" s="69"/>
    </row>
    <row r="839" spans="1:11" s="51" customFormat="1" ht="11.25" customHeight="1" thickBot="1">
      <c r="A839" s="120"/>
      <c r="B839" s="121" t="s">
        <v>9</v>
      </c>
      <c r="C839" s="122">
        <f t="shared" si="130"/>
        <v>734206</v>
      </c>
      <c r="D839" s="123">
        <f t="shared" si="130"/>
        <v>522038</v>
      </c>
      <c r="E839" s="70">
        <f t="shared" si="122"/>
        <v>71.10238815809187</v>
      </c>
      <c r="F839" s="122">
        <v>734206</v>
      </c>
      <c r="G839" s="123">
        <v>522038</v>
      </c>
      <c r="H839" s="70">
        <f t="shared" si="121"/>
        <v>71.10238815809187</v>
      </c>
      <c r="I839" s="122"/>
      <c r="J839" s="123"/>
      <c r="K839" s="124"/>
    </row>
    <row r="840" spans="1:11" s="34" customFormat="1" ht="27" customHeight="1" thickBot="1" thickTop="1">
      <c r="A840" s="72">
        <v>926</v>
      </c>
      <c r="B840" s="60" t="s">
        <v>125</v>
      </c>
      <c r="C840" s="61">
        <f aca="true" t="shared" si="131" ref="C840:D842">F840+I840</f>
        <v>19975830</v>
      </c>
      <c r="D840" s="62">
        <f t="shared" si="131"/>
        <v>17035591</v>
      </c>
      <c r="E840" s="73">
        <f t="shared" si="122"/>
        <v>85.28101710917643</v>
      </c>
      <c r="F840" s="61">
        <f>F841+F846</f>
        <v>19975830</v>
      </c>
      <c r="G840" s="62">
        <f>G841+G846</f>
        <v>17035591</v>
      </c>
      <c r="H840" s="73">
        <f t="shared" si="121"/>
        <v>85.28101710917643</v>
      </c>
      <c r="I840" s="61"/>
      <c r="J840" s="62"/>
      <c r="K840" s="64"/>
    </row>
    <row r="841" spans="1:11" s="34" customFormat="1" ht="12" customHeight="1" thickTop="1">
      <c r="A841" s="93"/>
      <c r="B841" s="104" t="s">
        <v>43</v>
      </c>
      <c r="C841" s="162">
        <f t="shared" si="131"/>
        <v>4601163</v>
      </c>
      <c r="D841" s="163">
        <f t="shared" si="131"/>
        <v>4564571</v>
      </c>
      <c r="E841" s="85">
        <f t="shared" si="122"/>
        <v>99.20472280595145</v>
      </c>
      <c r="F841" s="162">
        <f>SUM(F842:F844)</f>
        <v>4601163</v>
      </c>
      <c r="G841" s="163">
        <f>SUM(G842:G844)</f>
        <v>4564571</v>
      </c>
      <c r="H841" s="85">
        <f t="shared" si="121"/>
        <v>99.20472280595145</v>
      </c>
      <c r="I841" s="162"/>
      <c r="J841" s="163"/>
      <c r="K841" s="164"/>
    </row>
    <row r="842" spans="1:11" s="34" customFormat="1" ht="24" customHeight="1">
      <c r="A842" s="93"/>
      <c r="B842" s="57" t="s">
        <v>145</v>
      </c>
      <c r="C842" s="43">
        <f t="shared" si="131"/>
        <v>12500</v>
      </c>
      <c r="D842" s="44">
        <f>G842</f>
        <v>0</v>
      </c>
      <c r="E842" s="70">
        <f t="shared" si="122"/>
        <v>0</v>
      </c>
      <c r="F842" s="43">
        <f>F864</f>
        <v>12500</v>
      </c>
      <c r="G842" s="44">
        <f>G864</f>
        <v>0</v>
      </c>
      <c r="H842" s="70">
        <f t="shared" si="121"/>
        <v>0</v>
      </c>
      <c r="I842" s="162"/>
      <c r="J842" s="163"/>
      <c r="K842" s="164"/>
    </row>
    <row r="843" spans="1:11" s="107" customFormat="1" ht="10.5" customHeight="1">
      <c r="A843" s="106"/>
      <c r="B843" s="42" t="s">
        <v>28</v>
      </c>
      <c r="C843" s="43">
        <f aca="true" t="shared" si="132" ref="C843:D855">F843+I843</f>
        <v>4273000</v>
      </c>
      <c r="D843" s="44">
        <f t="shared" si="132"/>
        <v>4272938</v>
      </c>
      <c r="E843" s="70">
        <f t="shared" si="122"/>
        <v>99.9985490287854</v>
      </c>
      <c r="F843" s="43">
        <f>F860+F865</f>
        <v>4273000</v>
      </c>
      <c r="G843" s="44">
        <f>G860+G865</f>
        <v>4272938</v>
      </c>
      <c r="H843" s="70">
        <f t="shared" si="121"/>
        <v>99.9985490287854</v>
      </c>
      <c r="I843" s="43"/>
      <c r="J843" s="44"/>
      <c r="K843" s="39"/>
    </row>
    <row r="844" spans="1:11" s="107" customFormat="1" ht="11.25" customHeight="1">
      <c r="A844" s="106"/>
      <c r="B844" s="42" t="s">
        <v>9</v>
      </c>
      <c r="C844" s="43">
        <f t="shared" si="132"/>
        <v>315663</v>
      </c>
      <c r="D844" s="44">
        <f t="shared" si="132"/>
        <v>291633</v>
      </c>
      <c r="E844" s="70">
        <f t="shared" si="122"/>
        <v>92.38745117419526</v>
      </c>
      <c r="F844" s="95">
        <f>F853+F866</f>
        <v>315663</v>
      </c>
      <c r="G844" s="44">
        <f>G853+G866</f>
        <v>291633</v>
      </c>
      <c r="H844" s="70">
        <f t="shared" si="121"/>
        <v>92.38745117419526</v>
      </c>
      <c r="I844" s="43"/>
      <c r="J844" s="44"/>
      <c r="K844" s="39"/>
    </row>
    <row r="845" spans="1:11" s="103" customFormat="1" ht="11.25" customHeight="1" hidden="1">
      <c r="A845" s="127"/>
      <c r="B845" s="165" t="s">
        <v>34</v>
      </c>
      <c r="C845" s="99">
        <f>F845</f>
        <v>0</v>
      </c>
      <c r="D845" s="100">
        <f>G845</f>
        <v>0</v>
      </c>
      <c r="E845" s="101" t="e">
        <f t="shared" si="122"/>
        <v>#DIV/0!</v>
      </c>
      <c r="F845" s="99">
        <f>F854</f>
        <v>0</v>
      </c>
      <c r="G845" s="100">
        <f>G854</f>
        <v>0</v>
      </c>
      <c r="H845" s="101" t="e">
        <f t="shared" si="121"/>
        <v>#DIV/0!</v>
      </c>
      <c r="I845" s="99"/>
      <c r="J845" s="100"/>
      <c r="K845" s="128"/>
    </row>
    <row r="846" spans="1:11" s="34" customFormat="1" ht="12" customHeight="1">
      <c r="A846" s="93"/>
      <c r="B846" s="104" t="s">
        <v>5</v>
      </c>
      <c r="C846" s="162">
        <f t="shared" si="132"/>
        <v>15374667</v>
      </c>
      <c r="D846" s="163">
        <f t="shared" si="132"/>
        <v>12471020</v>
      </c>
      <c r="E846" s="85">
        <f t="shared" si="122"/>
        <v>81.11408201556496</v>
      </c>
      <c r="F846" s="162">
        <f>F847+F848+F850</f>
        <v>15374667</v>
      </c>
      <c r="G846" s="163">
        <f>G847+G848+G850</f>
        <v>12471020</v>
      </c>
      <c r="H846" s="85">
        <f t="shared" si="121"/>
        <v>81.11408201556496</v>
      </c>
      <c r="I846" s="162"/>
      <c r="J846" s="163"/>
      <c r="K846" s="164"/>
    </row>
    <row r="847" spans="1:11" s="87" customFormat="1" ht="12" customHeight="1">
      <c r="A847" s="86"/>
      <c r="B847" s="42" t="s">
        <v>19</v>
      </c>
      <c r="C847" s="43">
        <f t="shared" si="132"/>
        <v>8196667</v>
      </c>
      <c r="D847" s="44">
        <f t="shared" si="132"/>
        <v>7893020</v>
      </c>
      <c r="E847" s="70">
        <f t="shared" si="122"/>
        <v>96.29548205386409</v>
      </c>
      <c r="F847" s="43">
        <f>F856+F870</f>
        <v>8196667</v>
      </c>
      <c r="G847" s="44">
        <f>G856+G870</f>
        <v>7893020</v>
      </c>
      <c r="H847" s="70">
        <f t="shared" si="121"/>
        <v>96.29548205386409</v>
      </c>
      <c r="I847" s="43"/>
      <c r="J847" s="44"/>
      <c r="K847" s="39"/>
    </row>
    <row r="848" spans="1:11" s="51" customFormat="1" ht="12" customHeight="1">
      <c r="A848" s="41"/>
      <c r="B848" s="42" t="s">
        <v>6</v>
      </c>
      <c r="C848" s="43">
        <f>F848</f>
        <v>65000</v>
      </c>
      <c r="D848" s="44">
        <f>G848</f>
        <v>65000</v>
      </c>
      <c r="E848" s="70">
        <f t="shared" si="122"/>
        <v>100</v>
      </c>
      <c r="F848" s="43">
        <f>F868</f>
        <v>65000</v>
      </c>
      <c r="G848" s="44">
        <f>G868</f>
        <v>65000</v>
      </c>
      <c r="H848" s="70">
        <f t="shared" si="121"/>
        <v>100</v>
      </c>
      <c r="I848" s="43"/>
      <c r="J848" s="44"/>
      <c r="K848" s="70"/>
    </row>
    <row r="849" spans="1:11" s="103" customFormat="1" ht="9" customHeight="1">
      <c r="A849" s="127"/>
      <c r="B849" s="165" t="s">
        <v>32</v>
      </c>
      <c r="C849" s="99">
        <f>F849</f>
        <v>65000</v>
      </c>
      <c r="D849" s="100">
        <f>G849</f>
        <v>65000</v>
      </c>
      <c r="E849" s="277">
        <f>D849/C849*100</f>
        <v>100</v>
      </c>
      <c r="F849" s="99">
        <f>F869</f>
        <v>65000</v>
      </c>
      <c r="G849" s="100">
        <f>G869</f>
        <v>65000</v>
      </c>
      <c r="H849" s="277">
        <f>G849/F849*100</f>
        <v>100</v>
      </c>
      <c r="I849" s="99"/>
      <c r="J849" s="100"/>
      <c r="K849" s="277"/>
    </row>
    <row r="850" spans="1:11" s="87" customFormat="1" ht="12" customHeight="1" thickBot="1">
      <c r="A850" s="148"/>
      <c r="B850" s="109" t="s">
        <v>20</v>
      </c>
      <c r="C850" s="71">
        <f t="shared" si="132"/>
        <v>7113000</v>
      </c>
      <c r="D850" s="90">
        <f t="shared" si="132"/>
        <v>4513000</v>
      </c>
      <c r="E850" s="91">
        <f t="shared" si="122"/>
        <v>63.44720933502038</v>
      </c>
      <c r="F850" s="71">
        <f>F857</f>
        <v>7113000</v>
      </c>
      <c r="G850" s="90">
        <f>G857</f>
        <v>4513000</v>
      </c>
      <c r="H850" s="91">
        <f t="shared" si="121"/>
        <v>63.44720933502038</v>
      </c>
      <c r="I850" s="71"/>
      <c r="J850" s="90"/>
      <c r="K850" s="92"/>
    </row>
    <row r="851" spans="1:11" ht="12.75" customHeight="1" thickTop="1">
      <c r="A851" s="111">
        <v>92601</v>
      </c>
      <c r="B851" s="153" t="s">
        <v>126</v>
      </c>
      <c r="C851" s="154">
        <f t="shared" si="132"/>
        <v>15445667</v>
      </c>
      <c r="D851" s="155">
        <f t="shared" si="132"/>
        <v>12542013</v>
      </c>
      <c r="E851" s="75">
        <f t="shared" si="122"/>
        <v>81.20085069812784</v>
      </c>
      <c r="F851" s="154">
        <f>F855+F852</f>
        <v>15445667</v>
      </c>
      <c r="G851" s="155">
        <f>G855+G852</f>
        <v>12542013</v>
      </c>
      <c r="H851" s="75">
        <f t="shared" si="121"/>
        <v>81.20085069812784</v>
      </c>
      <c r="I851" s="154"/>
      <c r="J851" s="155"/>
      <c r="K851" s="156"/>
    </row>
    <row r="852" spans="1:11" ht="12.75" customHeight="1">
      <c r="A852" s="76"/>
      <c r="B852" s="36" t="s">
        <v>43</v>
      </c>
      <c r="C852" s="53">
        <f>F852+I852</f>
        <v>136000</v>
      </c>
      <c r="D852" s="54">
        <f>G852+J852</f>
        <v>135993</v>
      </c>
      <c r="E852" s="55">
        <f t="shared" si="122"/>
        <v>99.99485294117648</v>
      </c>
      <c r="F852" s="53">
        <f>F853</f>
        <v>136000</v>
      </c>
      <c r="G852" s="54">
        <f>G853</f>
        <v>135993</v>
      </c>
      <c r="H852" s="55">
        <f t="shared" si="121"/>
        <v>99.99485294117648</v>
      </c>
      <c r="I852" s="53"/>
      <c r="J852" s="38"/>
      <c r="K852" s="40"/>
    </row>
    <row r="853" spans="1:11" s="51" customFormat="1" ht="11.25" customHeight="1">
      <c r="A853" s="35"/>
      <c r="B853" s="42" t="s">
        <v>9</v>
      </c>
      <c r="C853" s="43">
        <f>F853</f>
        <v>136000</v>
      </c>
      <c r="D853" s="44">
        <f>G853</f>
        <v>135993</v>
      </c>
      <c r="E853" s="70">
        <f>D853/C853*100</f>
        <v>99.99485294117648</v>
      </c>
      <c r="F853" s="43">
        <v>136000</v>
      </c>
      <c r="G853" s="44">
        <v>135993</v>
      </c>
      <c r="H853" s="70">
        <f>G853/F853*100</f>
        <v>99.99485294117648</v>
      </c>
      <c r="I853" s="43"/>
      <c r="J853" s="44"/>
      <c r="K853" s="39"/>
    </row>
    <row r="854" spans="1:11" s="103" customFormat="1" ht="11.25" customHeight="1" hidden="1">
      <c r="A854" s="127"/>
      <c r="B854" s="165" t="s">
        <v>34</v>
      </c>
      <c r="C854" s="99">
        <f>F854</f>
        <v>0</v>
      </c>
      <c r="D854" s="100">
        <f>G854</f>
        <v>0</v>
      </c>
      <c r="E854" s="101" t="e">
        <f>D854/C854*100</f>
        <v>#DIV/0!</v>
      </c>
      <c r="F854" s="99"/>
      <c r="G854" s="100"/>
      <c r="H854" s="101" t="e">
        <f>G854/F854*100</f>
        <v>#DIV/0!</v>
      </c>
      <c r="I854" s="99"/>
      <c r="J854" s="100"/>
      <c r="K854" s="128"/>
    </row>
    <row r="855" spans="1:11" ht="12.75">
      <c r="A855" s="35"/>
      <c r="B855" s="36" t="s">
        <v>5</v>
      </c>
      <c r="C855" s="53">
        <f t="shared" si="132"/>
        <v>15309667</v>
      </c>
      <c r="D855" s="54">
        <f t="shared" si="132"/>
        <v>12406020</v>
      </c>
      <c r="E855" s="130">
        <f t="shared" si="122"/>
        <v>81.03389838590219</v>
      </c>
      <c r="F855" s="53">
        <f>SUM(F856:F857)</f>
        <v>15309667</v>
      </c>
      <c r="G855" s="54">
        <f>SUM(G856:G857)</f>
        <v>12406020</v>
      </c>
      <c r="H855" s="130">
        <f t="shared" si="121"/>
        <v>81.03389838590219</v>
      </c>
      <c r="I855" s="53"/>
      <c r="J855" s="54"/>
      <c r="K855" s="69"/>
    </row>
    <row r="856" spans="1:11" s="45" customFormat="1" ht="12" customHeight="1">
      <c r="A856" s="41"/>
      <c r="B856" s="42" t="s">
        <v>19</v>
      </c>
      <c r="C856" s="43">
        <f>F856</f>
        <v>8196667</v>
      </c>
      <c r="D856" s="44">
        <f>G856</f>
        <v>7893020</v>
      </c>
      <c r="E856" s="70">
        <f t="shared" si="122"/>
        <v>96.29548205386409</v>
      </c>
      <c r="F856" s="43">
        <v>8196667</v>
      </c>
      <c r="G856" s="44">
        <v>7893020</v>
      </c>
      <c r="H856" s="70">
        <f aca="true" t="shared" si="133" ref="H856:H901">G856/F856*100</f>
        <v>96.29548205386409</v>
      </c>
      <c r="I856" s="43"/>
      <c r="J856" s="44"/>
      <c r="K856" s="39"/>
    </row>
    <row r="857" spans="1:11" s="51" customFormat="1" ht="12.75" customHeight="1">
      <c r="A857" s="120"/>
      <c r="B857" s="279" t="s">
        <v>20</v>
      </c>
      <c r="C857" s="122">
        <f>F857</f>
        <v>7113000</v>
      </c>
      <c r="D857" s="44">
        <f>G857</f>
        <v>4513000</v>
      </c>
      <c r="E857" s="70">
        <f>D857/C857*100</f>
        <v>63.44720933502038</v>
      </c>
      <c r="F857" s="122">
        <v>7113000</v>
      </c>
      <c r="G857" s="123">
        <v>4513000</v>
      </c>
      <c r="H857" s="70">
        <f t="shared" si="133"/>
        <v>63.44720933502038</v>
      </c>
      <c r="I857" s="122"/>
      <c r="J857" s="123"/>
      <c r="K857" s="124"/>
    </row>
    <row r="858" spans="1:11" s="51" customFormat="1" ht="25.5" customHeight="1">
      <c r="A858" s="74">
        <v>92605</v>
      </c>
      <c r="B858" s="153" t="s">
        <v>127</v>
      </c>
      <c r="C858" s="65">
        <f>F858+I858</f>
        <v>3788000</v>
      </c>
      <c r="D858" s="66">
        <f>G858+J858</f>
        <v>3787938</v>
      </c>
      <c r="E858" s="50">
        <f aca="true" t="shared" si="134" ref="E858:E901">D858/C858*100</f>
        <v>99.99836325237592</v>
      </c>
      <c r="F858" s="65">
        <f>F859</f>
        <v>3788000</v>
      </c>
      <c r="G858" s="66">
        <f>G859</f>
        <v>3787938</v>
      </c>
      <c r="H858" s="50">
        <f t="shared" si="133"/>
        <v>99.99836325237592</v>
      </c>
      <c r="I858" s="65"/>
      <c r="J858" s="66"/>
      <c r="K858" s="67"/>
    </row>
    <row r="859" spans="1:11" ht="12" customHeight="1">
      <c r="A859" s="76"/>
      <c r="B859" s="36" t="s">
        <v>43</v>
      </c>
      <c r="C859" s="53">
        <f>F859+I859</f>
        <v>3788000</v>
      </c>
      <c r="D859" s="54">
        <f>G859+J859</f>
        <v>3787938</v>
      </c>
      <c r="E859" s="55">
        <f t="shared" si="134"/>
        <v>99.99836325237592</v>
      </c>
      <c r="F859" s="53">
        <f>SUM(F860:F861)</f>
        <v>3788000</v>
      </c>
      <c r="G859" s="54">
        <f>SUM(G860:G861)</f>
        <v>3787938</v>
      </c>
      <c r="H859" s="55">
        <f t="shared" si="133"/>
        <v>99.99836325237592</v>
      </c>
      <c r="I859" s="53"/>
      <c r="J859" s="38"/>
      <c r="K859" s="40"/>
    </row>
    <row r="860" spans="1:11" s="45" customFormat="1" ht="11.25" customHeight="1">
      <c r="A860" s="86"/>
      <c r="B860" s="42" t="s">
        <v>28</v>
      </c>
      <c r="C860" s="43">
        <f>F860</f>
        <v>3788000</v>
      </c>
      <c r="D860" s="44">
        <f>G860</f>
        <v>3787938</v>
      </c>
      <c r="E860" s="70">
        <f t="shared" si="134"/>
        <v>99.99836325237592</v>
      </c>
      <c r="F860" s="43">
        <v>3788000</v>
      </c>
      <c r="G860" s="44">
        <v>3787938</v>
      </c>
      <c r="H860" s="70">
        <f t="shared" si="133"/>
        <v>99.99836325237592</v>
      </c>
      <c r="I860" s="43"/>
      <c r="J860" s="44"/>
      <c r="K860" s="39"/>
    </row>
    <row r="861" spans="1:11" s="51" customFormat="1" ht="11.25" customHeight="1" hidden="1">
      <c r="A861" s="35"/>
      <c r="B861" s="42" t="s">
        <v>9</v>
      </c>
      <c r="C861" s="43">
        <f>F861</f>
        <v>0</v>
      </c>
      <c r="D861" s="44">
        <f>G861</f>
        <v>0</v>
      </c>
      <c r="E861" s="70" t="e">
        <f t="shared" si="134"/>
        <v>#DIV/0!</v>
      </c>
      <c r="F861" s="43"/>
      <c r="G861" s="44"/>
      <c r="H861" s="70" t="e">
        <f t="shared" si="133"/>
        <v>#DIV/0!</v>
      </c>
      <c r="I861" s="43"/>
      <c r="J861" s="44"/>
      <c r="K861" s="39"/>
    </row>
    <row r="862" spans="1:11" ht="13.5" customHeight="1">
      <c r="A862" s="74">
        <v>92695</v>
      </c>
      <c r="B862" s="159" t="s">
        <v>128</v>
      </c>
      <c r="C862" s="65">
        <f aca="true" t="shared" si="135" ref="C862:D866">F862+I862</f>
        <v>742163</v>
      </c>
      <c r="D862" s="66">
        <f t="shared" si="135"/>
        <v>705640</v>
      </c>
      <c r="E862" s="50">
        <f t="shared" si="134"/>
        <v>95.07884386583541</v>
      </c>
      <c r="F862" s="65">
        <f>F863+F867</f>
        <v>742163</v>
      </c>
      <c r="G862" s="66">
        <f>G863+G867</f>
        <v>705640</v>
      </c>
      <c r="H862" s="50">
        <f t="shared" si="133"/>
        <v>95.07884386583541</v>
      </c>
      <c r="I862" s="65"/>
      <c r="J862" s="66"/>
      <c r="K862" s="67"/>
    </row>
    <row r="863" spans="1:11" ht="12.75" customHeight="1">
      <c r="A863" s="76"/>
      <c r="B863" s="36" t="s">
        <v>43</v>
      </c>
      <c r="C863" s="144">
        <f t="shared" si="135"/>
        <v>677163</v>
      </c>
      <c r="D863" s="145">
        <f t="shared" si="135"/>
        <v>640640</v>
      </c>
      <c r="E863" s="55">
        <f t="shared" si="134"/>
        <v>94.6064684573729</v>
      </c>
      <c r="F863" s="53">
        <f>SUM(F864:F866)</f>
        <v>677163</v>
      </c>
      <c r="G863" s="54">
        <f>SUM(G864:G866)</f>
        <v>640640</v>
      </c>
      <c r="H863" s="55">
        <f t="shared" si="133"/>
        <v>94.6064684573729</v>
      </c>
      <c r="I863" s="144"/>
      <c r="J863" s="182"/>
      <c r="K863" s="184"/>
    </row>
    <row r="864" spans="1:11" ht="23.25" customHeight="1">
      <c r="A864" s="76"/>
      <c r="B864" s="57" t="s">
        <v>145</v>
      </c>
      <c r="C864" s="43">
        <f t="shared" si="135"/>
        <v>12500</v>
      </c>
      <c r="D864" s="44">
        <f>G864</f>
        <v>0</v>
      </c>
      <c r="E864" s="70">
        <f>D864/C864*100</f>
        <v>0</v>
      </c>
      <c r="F864" s="43">
        <v>12500</v>
      </c>
      <c r="G864" s="44">
        <v>0</v>
      </c>
      <c r="H864" s="70">
        <f>G864/F864*100</f>
        <v>0</v>
      </c>
      <c r="I864" s="37"/>
      <c r="J864" s="38"/>
      <c r="K864" s="40"/>
    </row>
    <row r="865" spans="1:11" s="45" customFormat="1" ht="11.25" customHeight="1">
      <c r="A865" s="86"/>
      <c r="B865" s="42" t="s">
        <v>28</v>
      </c>
      <c r="C865" s="43">
        <f>F865</f>
        <v>485000</v>
      </c>
      <c r="D865" s="44">
        <f>G865</f>
        <v>485000</v>
      </c>
      <c r="E865" s="70">
        <f>D865/C865*100</f>
        <v>100</v>
      </c>
      <c r="F865" s="43">
        <v>485000</v>
      </c>
      <c r="G865" s="44">
        <v>485000</v>
      </c>
      <c r="H865" s="70">
        <f>G865/F865*100</f>
        <v>100</v>
      </c>
      <c r="I865" s="43"/>
      <c r="J865" s="44"/>
      <c r="K865" s="39"/>
    </row>
    <row r="866" spans="1:11" s="51" customFormat="1" ht="11.25" customHeight="1">
      <c r="A866" s="35"/>
      <c r="B866" s="42" t="s">
        <v>9</v>
      </c>
      <c r="C866" s="43">
        <f t="shared" si="135"/>
        <v>179663</v>
      </c>
      <c r="D866" s="44">
        <f t="shared" si="135"/>
        <v>155640</v>
      </c>
      <c r="E866" s="70">
        <f t="shared" si="134"/>
        <v>86.62885513433484</v>
      </c>
      <c r="F866" s="43">
        <f>742163-562500</f>
        <v>179663</v>
      </c>
      <c r="G866" s="44">
        <f>705640-550000</f>
        <v>155640</v>
      </c>
      <c r="H866" s="70">
        <f t="shared" si="133"/>
        <v>86.62885513433484</v>
      </c>
      <c r="I866" s="43"/>
      <c r="J866" s="44"/>
      <c r="K866" s="39"/>
    </row>
    <row r="867" spans="1:11" s="51" customFormat="1" ht="10.5" customHeight="1">
      <c r="A867" s="35"/>
      <c r="B867" s="36" t="s">
        <v>5</v>
      </c>
      <c r="C867" s="53">
        <f>F867+I867</f>
        <v>65000</v>
      </c>
      <c r="D867" s="54">
        <f>G867+J867</f>
        <v>65000</v>
      </c>
      <c r="E867" s="70">
        <f t="shared" si="134"/>
        <v>100</v>
      </c>
      <c r="F867" s="119">
        <f>F868+F870</f>
        <v>65000</v>
      </c>
      <c r="G867" s="54">
        <f>G868+G870</f>
        <v>65000</v>
      </c>
      <c r="H867" s="70">
        <f t="shared" si="133"/>
        <v>100</v>
      </c>
      <c r="I867" s="53"/>
      <c r="J867" s="54"/>
      <c r="K867" s="69"/>
    </row>
    <row r="868" spans="1:11" s="51" customFormat="1" ht="12" customHeight="1">
      <c r="A868" s="41"/>
      <c r="B868" s="42" t="s">
        <v>6</v>
      </c>
      <c r="C868" s="43">
        <f>F868</f>
        <v>65000</v>
      </c>
      <c r="D868" s="44">
        <f>G868</f>
        <v>65000</v>
      </c>
      <c r="E868" s="70">
        <f t="shared" si="134"/>
        <v>100</v>
      </c>
      <c r="F868" s="43">
        <v>65000</v>
      </c>
      <c r="G868" s="44">
        <v>65000</v>
      </c>
      <c r="H868" s="70">
        <f t="shared" si="133"/>
        <v>100</v>
      </c>
      <c r="I868" s="43"/>
      <c r="J868" s="44"/>
      <c r="K868" s="70"/>
    </row>
    <row r="869" spans="1:11" s="103" customFormat="1" ht="12.75" customHeight="1">
      <c r="A869" s="131"/>
      <c r="B869" s="171" t="s">
        <v>32</v>
      </c>
      <c r="C869" s="132">
        <f>F869</f>
        <v>65000</v>
      </c>
      <c r="D869" s="133">
        <f>G869</f>
        <v>65000</v>
      </c>
      <c r="E869" s="274">
        <f t="shared" si="134"/>
        <v>100</v>
      </c>
      <c r="F869" s="132">
        <v>65000</v>
      </c>
      <c r="G869" s="133">
        <v>65000</v>
      </c>
      <c r="H869" s="274">
        <f t="shared" si="133"/>
        <v>100</v>
      </c>
      <c r="I869" s="132"/>
      <c r="J869" s="133"/>
      <c r="K869" s="274"/>
    </row>
    <row r="870" spans="1:11" s="51" customFormat="1" ht="15" customHeight="1" hidden="1">
      <c r="A870" s="237"/>
      <c r="B870" s="376" t="s">
        <v>19</v>
      </c>
      <c r="C870" s="180"/>
      <c r="D870" s="179"/>
      <c r="E870" s="63" t="e">
        <f t="shared" si="134"/>
        <v>#DIV/0!</v>
      </c>
      <c r="F870" s="180"/>
      <c r="G870" s="179"/>
      <c r="H870" s="63" t="e">
        <f t="shared" si="133"/>
        <v>#DIV/0!</v>
      </c>
      <c r="I870" s="180"/>
      <c r="J870" s="179"/>
      <c r="K870" s="181"/>
    </row>
    <row r="871" spans="1:11" ht="19.5" customHeight="1">
      <c r="A871" s="76"/>
      <c r="B871" s="375" t="s">
        <v>0</v>
      </c>
      <c r="C871" s="162">
        <f>F871+I871</f>
        <v>415808423</v>
      </c>
      <c r="D871" s="163">
        <f>G871+J871</f>
        <v>385494481</v>
      </c>
      <c r="E871" s="297">
        <f t="shared" si="134"/>
        <v>92.70963734181016</v>
      </c>
      <c r="F871" s="162">
        <f>F9+F22+F30+F85+F99+F137+F174+F229+F241+F290+F295+F299+F311+F443+F455+F507+F606+F635+F706+F758+F840</f>
        <v>386346305</v>
      </c>
      <c r="G871" s="163">
        <f>G9+G22+G30+G85+G99+G137+G174+G229+G241+G290+G295+G299+G311+G443+G455+G507+G606+G635+G706+G758+G840</f>
        <v>356102927</v>
      </c>
      <c r="H871" s="298">
        <f t="shared" si="133"/>
        <v>92.17195101684744</v>
      </c>
      <c r="I871" s="162">
        <f>I9+I22+I30+I85+I99+I137+I174+I229+I241+I290+I295+I299+I311+I443+I455+I507+I606+I635+I706+I758+I840</f>
        <v>29462118</v>
      </c>
      <c r="J871" s="163">
        <f>J9+J22+J30+J85+J99+J137+J174+J229+J241+J290+J295+J299+J311+J443+J455+J507+J606+J635+J706+J758+J840</f>
        <v>29391554</v>
      </c>
      <c r="K871" s="164">
        <f>J871/I871*100</f>
        <v>99.76049243981713</v>
      </c>
    </row>
    <row r="872" spans="1:11" s="96" customFormat="1" ht="14.25" customHeight="1">
      <c r="A872" s="94"/>
      <c r="B872" s="280" t="s">
        <v>168</v>
      </c>
      <c r="C872" s="281">
        <f>F872</f>
        <v>386346305</v>
      </c>
      <c r="D872" s="282">
        <f>G872</f>
        <v>356102927</v>
      </c>
      <c r="E872" s="283">
        <f>D872/C872*100</f>
        <v>92.17195101684744</v>
      </c>
      <c r="F872" s="284">
        <f>F871</f>
        <v>386346305</v>
      </c>
      <c r="G872" s="282">
        <f>G871</f>
        <v>356102927</v>
      </c>
      <c r="H872" s="283">
        <f>G872/F872*100</f>
        <v>92.17195101684744</v>
      </c>
      <c r="I872" s="284"/>
      <c r="J872" s="282"/>
      <c r="K872" s="273"/>
    </row>
    <row r="873" spans="1:11" s="96" customFormat="1" ht="14.25" customHeight="1">
      <c r="A873" s="94"/>
      <c r="B873" s="280" t="s">
        <v>169</v>
      </c>
      <c r="C873" s="281">
        <f>I873</f>
        <v>29314448</v>
      </c>
      <c r="D873" s="282">
        <f>J873</f>
        <v>29248905</v>
      </c>
      <c r="E873" s="283">
        <f>D873/C873*100</f>
        <v>99.7764140058172</v>
      </c>
      <c r="F873" s="284"/>
      <c r="G873" s="282"/>
      <c r="H873" s="285"/>
      <c r="I873" s="284">
        <f>I871-I874</f>
        <v>29314448</v>
      </c>
      <c r="J873" s="282">
        <f>J871-J874</f>
        <v>29248905</v>
      </c>
      <c r="K873" s="283">
        <f>J873/I873*100</f>
        <v>99.7764140058172</v>
      </c>
    </row>
    <row r="874" spans="1:11" s="96" customFormat="1" ht="51.75" customHeight="1" thickBot="1">
      <c r="A874" s="286"/>
      <c r="B874" s="287" t="s">
        <v>167</v>
      </c>
      <c r="C874" s="288">
        <f>I874</f>
        <v>147670</v>
      </c>
      <c r="D874" s="289">
        <f>J874</f>
        <v>142649</v>
      </c>
      <c r="E874" s="290">
        <f>D874/C874*100</f>
        <v>96.59985101916435</v>
      </c>
      <c r="F874" s="291"/>
      <c r="G874" s="289"/>
      <c r="H874" s="292"/>
      <c r="I874" s="291">
        <f>I879+I884+I889+I900+I894</f>
        <v>147670</v>
      </c>
      <c r="J874" s="289">
        <f>J879+J884+J889+J900+J894</f>
        <v>142649</v>
      </c>
      <c r="K874" s="290">
        <f>J874/I874*100</f>
        <v>96.59985101916435</v>
      </c>
    </row>
    <row r="875" spans="1:11" s="301" customFormat="1" ht="18.75" customHeight="1" thickTop="1">
      <c r="A875" s="293"/>
      <c r="B875" s="294" t="s">
        <v>22</v>
      </c>
      <c r="C875" s="295">
        <f>F875+I875</f>
        <v>312489918</v>
      </c>
      <c r="D875" s="296">
        <f>G875+J875</f>
        <v>303042409</v>
      </c>
      <c r="E875" s="297">
        <f t="shared" si="134"/>
        <v>96.97669958107257</v>
      </c>
      <c r="F875" s="295">
        <f>F13+F20+F24+F31+F86+F100+F138+F175+F230+F242+F292+F297+F304+F309+F312+F445+F449+F456+F508+F607+F636+F707+F759+F841+F301</f>
        <v>283633985</v>
      </c>
      <c r="G875" s="296">
        <f>G13+G20+G24+G31+G86+G100+G138+G175+G230+G242+G292+G297+G304+G309+G312+G445+G449+G456+G508+G607+G636+G707+G759+G841+G301</f>
        <v>274257040</v>
      </c>
      <c r="H875" s="298">
        <f t="shared" si="133"/>
        <v>96.69399807642938</v>
      </c>
      <c r="I875" s="299">
        <f>I13+I20+I24+I31+I86+I100+I138+I175+I230+I242+I292+I297+I304+I309+I312+I445+I449+I456+I508+I607+I636+I707+I759+I841</f>
        <v>28855933</v>
      </c>
      <c r="J875" s="296">
        <f>J13+J20+J24+J31+J86+J100+J138+J175+J230+J242+J292+J297+J304+J309+J312+J445+J449+J456+J508+J607+J636+J707+J759+J841</f>
        <v>28785369</v>
      </c>
      <c r="K875" s="300">
        <f>J875/I875*100</f>
        <v>99.755461034651</v>
      </c>
    </row>
    <row r="876" spans="1:11" s="307" customFormat="1" ht="25.5" customHeight="1">
      <c r="A876" s="302"/>
      <c r="B876" s="303" t="s">
        <v>145</v>
      </c>
      <c r="C876" s="304">
        <f>F876+I876</f>
        <v>130454693</v>
      </c>
      <c r="D876" s="305">
        <f>G876+J876</f>
        <v>129852415</v>
      </c>
      <c r="E876" s="283">
        <f t="shared" si="134"/>
        <v>99.53832400648093</v>
      </c>
      <c r="F876" s="304">
        <f>F32+F87+F101+F139+F176+F231+F243+F293+F313+F457+F509+F608+F637+F708+F760+F842</f>
        <v>121292687</v>
      </c>
      <c r="G876" s="305">
        <f>G32+G87+G101+G139+G176+G231+G243+G293+G313+G457+G509+G608+G637+G708+G760+G842</f>
        <v>120694363</v>
      </c>
      <c r="H876" s="285">
        <f t="shared" si="133"/>
        <v>99.50671057357316</v>
      </c>
      <c r="I876" s="304">
        <f>I32+I87+I101+I139+I176+I231+I243+I293+I313+I457+I509+I608+I637+I708+I760+I842</f>
        <v>9162006</v>
      </c>
      <c r="J876" s="305">
        <f>J32+J87+J101+J139+J176+J231+J243+J293+J313+J457+J509+J608+J637+J708+J760+J842</f>
        <v>9158052</v>
      </c>
      <c r="K876" s="306">
        <f>J876/I876*100</f>
        <v>99.95684351221774</v>
      </c>
    </row>
    <row r="877" spans="1:11" s="316" customFormat="1" ht="10.5" customHeight="1">
      <c r="A877" s="308"/>
      <c r="B877" s="309" t="s">
        <v>165</v>
      </c>
      <c r="C877" s="310"/>
      <c r="D877" s="311"/>
      <c r="E877" s="277"/>
      <c r="F877" s="312"/>
      <c r="G877" s="311"/>
      <c r="H877" s="313"/>
      <c r="I877" s="310"/>
      <c r="J877" s="314"/>
      <c r="K877" s="315"/>
    </row>
    <row r="878" spans="1:11" s="325" customFormat="1" ht="13.5" customHeight="1">
      <c r="A878" s="317"/>
      <c r="B878" s="318" t="s">
        <v>166</v>
      </c>
      <c r="C878" s="319"/>
      <c r="D878" s="320"/>
      <c r="E878" s="130"/>
      <c r="F878" s="321"/>
      <c r="G878" s="320"/>
      <c r="H878" s="322"/>
      <c r="I878" s="319">
        <f>I876-I879</f>
        <v>9128580</v>
      </c>
      <c r="J878" s="323">
        <f>J876-J879</f>
        <v>9124630</v>
      </c>
      <c r="K878" s="324">
        <f>J878/I878*100</f>
        <v>99.95672930510551</v>
      </c>
    </row>
    <row r="879" spans="1:11" s="325" customFormat="1" ht="37.5" customHeight="1">
      <c r="A879" s="317"/>
      <c r="B879" s="234" t="s">
        <v>167</v>
      </c>
      <c r="C879" s="319"/>
      <c r="D879" s="320"/>
      <c r="E879" s="130"/>
      <c r="F879" s="321"/>
      <c r="G879" s="320"/>
      <c r="H879" s="322"/>
      <c r="I879" s="321">
        <f>I510+I177+I247</f>
        <v>33426</v>
      </c>
      <c r="J879" s="320">
        <f>J510+J177+J247</f>
        <v>33422</v>
      </c>
      <c r="K879" s="324">
        <f>J879/I879*100</f>
        <v>99.9880332675163</v>
      </c>
    </row>
    <row r="880" spans="1:11" s="307" customFormat="1" ht="14.25" customHeight="1">
      <c r="A880" s="302"/>
      <c r="B880" s="280" t="s">
        <v>28</v>
      </c>
      <c r="C880" s="304">
        <f>F880+I880</f>
        <v>62571107</v>
      </c>
      <c r="D880" s="305">
        <f>G880+J880</f>
        <v>61884097</v>
      </c>
      <c r="E880" s="283">
        <f t="shared" si="134"/>
        <v>98.90203317003805</v>
      </c>
      <c r="F880" s="304">
        <f>F88+F102+F178+F245+F314+F458+F511+F609+F638+F761+F843+F33+F450+F709+F446</f>
        <v>62352107</v>
      </c>
      <c r="G880" s="305">
        <f>G88+G102+G178+G245+G314+G458+G511+G609+G638+G761+G843+G33+G450+G709+G446</f>
        <v>61665180</v>
      </c>
      <c r="H880" s="285">
        <f t="shared" si="133"/>
        <v>98.89830988389855</v>
      </c>
      <c r="I880" s="304">
        <f>I88+I102+I178+I245+I314+I458+I511+I609+I638+I761+I843+I33+I450+I446</f>
        <v>219000</v>
      </c>
      <c r="J880" s="326">
        <f>J88+J102+J178+J245+J314+J458+J511+J609+J638+J761+J843+J33+J450+J446</f>
        <v>218917</v>
      </c>
      <c r="K880" s="283">
        <f>J880/I880*100</f>
        <v>99.962100456621</v>
      </c>
    </row>
    <row r="881" spans="1:11" s="129" customFormat="1" ht="12.75" customHeight="1">
      <c r="A881" s="340"/>
      <c r="B881" s="165" t="s">
        <v>129</v>
      </c>
      <c r="C881" s="341">
        <f>F881+I881</f>
        <v>468603</v>
      </c>
      <c r="D881" s="342">
        <f>G881+J881</f>
        <v>468588</v>
      </c>
      <c r="E881" s="101">
        <f>D881/C881*100</f>
        <v>99.9967989961652</v>
      </c>
      <c r="F881" s="343">
        <f>F762</f>
        <v>468603</v>
      </c>
      <c r="G881" s="342">
        <f>G762</f>
        <v>468588</v>
      </c>
      <c r="H881" s="344">
        <f>G881/F881*100</f>
        <v>99.9967989961652</v>
      </c>
      <c r="I881" s="343"/>
      <c r="J881" s="342"/>
      <c r="K881" s="345"/>
    </row>
    <row r="882" spans="1:11" s="68" customFormat="1" ht="12">
      <c r="A882" s="308"/>
      <c r="B882" s="309" t="s">
        <v>165</v>
      </c>
      <c r="C882" s="327"/>
      <c r="D882" s="176"/>
      <c r="E882" s="70"/>
      <c r="F882" s="328"/>
      <c r="G882" s="176"/>
      <c r="H882" s="329"/>
      <c r="I882" s="327"/>
      <c r="J882" s="330"/>
      <c r="K882" s="70"/>
    </row>
    <row r="883" spans="1:11" s="56" customFormat="1" ht="12.75">
      <c r="A883" s="317"/>
      <c r="B883" s="318" t="s">
        <v>166</v>
      </c>
      <c r="C883" s="331"/>
      <c r="D883" s="332"/>
      <c r="E883" s="83"/>
      <c r="F883" s="333"/>
      <c r="G883" s="332"/>
      <c r="H883" s="334"/>
      <c r="I883" s="331">
        <f>I880-I884</f>
        <v>219000</v>
      </c>
      <c r="J883" s="335">
        <f>J880-J884</f>
        <v>218917</v>
      </c>
      <c r="K883" s="324">
        <f>J883/I883*100</f>
        <v>99.962100456621</v>
      </c>
    </row>
    <row r="884" spans="1:11" s="56" customFormat="1" ht="51" hidden="1">
      <c r="A884" s="317"/>
      <c r="B884" s="234" t="s">
        <v>167</v>
      </c>
      <c r="C884" s="331"/>
      <c r="D884" s="332"/>
      <c r="E884" s="83"/>
      <c r="F884" s="333"/>
      <c r="G884" s="332"/>
      <c r="H884" s="334"/>
      <c r="I884" s="333">
        <f>I763</f>
        <v>0</v>
      </c>
      <c r="J884" s="332">
        <f>J763</f>
        <v>0</v>
      </c>
      <c r="K884" s="324" t="e">
        <f>J884/I884*100</f>
        <v>#DIV/0!</v>
      </c>
    </row>
    <row r="885" spans="1:11" s="301" customFormat="1" ht="15.75" customHeight="1">
      <c r="A885" s="293"/>
      <c r="B885" s="280" t="s">
        <v>154</v>
      </c>
      <c r="C885" s="304">
        <f aca="true" t="shared" si="136" ref="C885:D901">F885+I885</f>
        <v>4250000</v>
      </c>
      <c r="D885" s="305">
        <f t="shared" si="136"/>
        <v>3719133</v>
      </c>
      <c r="E885" s="283">
        <f t="shared" si="134"/>
        <v>87.50901176470587</v>
      </c>
      <c r="F885" s="304">
        <f>F298</f>
        <v>4250000</v>
      </c>
      <c r="G885" s="305">
        <f>G298</f>
        <v>3719133</v>
      </c>
      <c r="H885" s="285">
        <f t="shared" si="133"/>
        <v>87.50901176470587</v>
      </c>
      <c r="I885" s="299"/>
      <c r="J885" s="296"/>
      <c r="K885" s="300"/>
    </row>
    <row r="886" spans="1:11" s="307" customFormat="1" ht="16.5" customHeight="1">
      <c r="A886" s="302"/>
      <c r="B886" s="280" t="s">
        <v>9</v>
      </c>
      <c r="C886" s="304">
        <f t="shared" si="136"/>
        <v>115214118</v>
      </c>
      <c r="D886" s="305">
        <f t="shared" si="136"/>
        <v>107586764</v>
      </c>
      <c r="E886" s="283">
        <f t="shared" si="134"/>
        <v>93.37984429998414</v>
      </c>
      <c r="F886" s="304">
        <f>F14+F21+F25+F34+F89+F103+F140+F179+F232+F246+F294+F305+F310+F315+F447+F452+F459+F512+F610+F639+F710+F764+F844+F302</f>
        <v>95739191</v>
      </c>
      <c r="G886" s="305">
        <f>G14+G21+G25+G34+G89+G103+G140+G179+G232+G246+G294+G305+G310+G315+G447+G452+G459+G512+G610+G639+G710+G764+G844+G302</f>
        <v>88178364</v>
      </c>
      <c r="H886" s="285">
        <f t="shared" si="133"/>
        <v>92.10268342459672</v>
      </c>
      <c r="I886" s="336">
        <f>I14+I21+I25+I34+I89+I103+I140+I179+I232+I246+I294+I305+I310+I315+I447+I452+I459+I512+I610+I639+I710+I764+I844</f>
        <v>19474927</v>
      </c>
      <c r="J886" s="305">
        <f>J14+J21+J25+J34+J89+J103+J140+J179+J232+J246+J294+J305+J310+J315+J447+J452+J459+J512+J610+J639+J710+J764+J844</f>
        <v>19408400</v>
      </c>
      <c r="K886" s="306">
        <f>J886/I886*100</f>
        <v>99.65839666562036</v>
      </c>
    </row>
    <row r="887" spans="1:11" s="68" customFormat="1" ht="11.25" customHeight="1">
      <c r="A887" s="337"/>
      <c r="B887" s="309" t="s">
        <v>165</v>
      </c>
      <c r="C887" s="327"/>
      <c r="D887" s="176"/>
      <c r="E887" s="70"/>
      <c r="F887" s="328"/>
      <c r="G887" s="176"/>
      <c r="H887" s="329"/>
      <c r="I887" s="328"/>
      <c r="J887" s="176"/>
      <c r="K887" s="338"/>
    </row>
    <row r="888" spans="1:11" s="56" customFormat="1" ht="11.25" customHeight="1">
      <c r="A888" s="339"/>
      <c r="B888" s="318" t="s">
        <v>166</v>
      </c>
      <c r="C888" s="331"/>
      <c r="D888" s="332"/>
      <c r="E888" s="83"/>
      <c r="F888" s="333"/>
      <c r="G888" s="332"/>
      <c r="H888" s="334"/>
      <c r="I888" s="333">
        <f>I886-I889</f>
        <v>19428683</v>
      </c>
      <c r="J888" s="332">
        <f>J886-J889</f>
        <v>19367173</v>
      </c>
      <c r="K888" s="324">
        <f aca="true" t="shared" si="137" ref="K888:K894">J888/I888*100</f>
        <v>99.68340622985099</v>
      </c>
    </row>
    <row r="889" spans="1:11" s="56" customFormat="1" ht="40.5" customHeight="1">
      <c r="A889" s="339"/>
      <c r="B889" s="234" t="s">
        <v>167</v>
      </c>
      <c r="C889" s="331"/>
      <c r="D889" s="332"/>
      <c r="E889" s="83"/>
      <c r="F889" s="333"/>
      <c r="G889" s="332"/>
      <c r="H889" s="334"/>
      <c r="I889" s="333">
        <f>I513+I142+I181+I765+I317+I244</f>
        <v>46244</v>
      </c>
      <c r="J889" s="332">
        <f>J513+J142+J181+J765+J317+J244</f>
        <v>41227</v>
      </c>
      <c r="K889" s="324">
        <f t="shared" si="137"/>
        <v>89.15102499783755</v>
      </c>
    </row>
    <row r="890" spans="1:11" s="129" customFormat="1" ht="12.75" customHeight="1">
      <c r="A890" s="340"/>
      <c r="B890" s="165" t="s">
        <v>129</v>
      </c>
      <c r="C890" s="341">
        <f>F890+I890</f>
        <v>7638402</v>
      </c>
      <c r="D890" s="342">
        <f t="shared" si="136"/>
        <v>7056701</v>
      </c>
      <c r="E890" s="101">
        <f t="shared" si="134"/>
        <v>92.3845196940407</v>
      </c>
      <c r="F890" s="343">
        <f>F26+F35+F104+F141+F180+F248+F316+F460+F514+F640+F711+F766</f>
        <v>7574653</v>
      </c>
      <c r="G890" s="342">
        <f>G26+G35+G104+G141+G180+G248+G316+G460+G514+G640+G711+G766</f>
        <v>6992973</v>
      </c>
      <c r="H890" s="344">
        <f t="shared" si="133"/>
        <v>92.32070432797383</v>
      </c>
      <c r="I890" s="343">
        <f>I26+I35+I104+I141+I180+I248+I316+I460+I514+I640+I711+I766</f>
        <v>63749</v>
      </c>
      <c r="J890" s="342">
        <f>J26+J35+J104+J141+J180+J248+J316+J460+J514+J640+J711+J766</f>
        <v>63728</v>
      </c>
      <c r="K890" s="345">
        <f t="shared" si="137"/>
        <v>99.96705830679697</v>
      </c>
    </row>
    <row r="891" spans="1:11" s="82" customFormat="1" ht="10.5" customHeight="1" hidden="1">
      <c r="A891" s="346"/>
      <c r="B891" s="84" t="s">
        <v>130</v>
      </c>
      <c r="C891" s="347">
        <f t="shared" si="136"/>
        <v>7638402</v>
      </c>
      <c r="D891" s="348">
        <f t="shared" si="136"/>
        <v>7056701</v>
      </c>
      <c r="E891" s="85">
        <f t="shared" si="134"/>
        <v>92.3845196940407</v>
      </c>
      <c r="F891" s="347">
        <f>F890</f>
        <v>7574653</v>
      </c>
      <c r="G891" s="348">
        <f>G890</f>
        <v>6992973</v>
      </c>
      <c r="H891" s="349">
        <f t="shared" si="133"/>
        <v>92.32070432797383</v>
      </c>
      <c r="I891" s="350">
        <f>I890</f>
        <v>63749</v>
      </c>
      <c r="J891" s="348">
        <f>J890</f>
        <v>63728</v>
      </c>
      <c r="K891" s="351">
        <f t="shared" si="137"/>
        <v>99.96705830679697</v>
      </c>
    </row>
    <row r="892" spans="1:11" s="301" customFormat="1" ht="18" customHeight="1">
      <c r="A892" s="293"/>
      <c r="B892" s="294" t="s">
        <v>178</v>
      </c>
      <c r="C892" s="295">
        <f t="shared" si="136"/>
        <v>103318505</v>
      </c>
      <c r="D892" s="296">
        <f t="shared" si="136"/>
        <v>82452072</v>
      </c>
      <c r="E892" s="297">
        <f t="shared" si="134"/>
        <v>79.80377958430583</v>
      </c>
      <c r="F892" s="295">
        <f>F27+F36+F105+F143+F182+F249+F318+F461+F515+F611+F641+F712+F767+F846+F306+F453</f>
        <v>102712320</v>
      </c>
      <c r="G892" s="296">
        <f>G27+G36+G105+G143+G182+G249+G318+G461+G515+G611+G641+G712+G767+G846+G306+G453</f>
        <v>81845887</v>
      </c>
      <c r="H892" s="298">
        <f t="shared" si="133"/>
        <v>79.68458603602761</v>
      </c>
      <c r="I892" s="299">
        <f>I27+I36+I105+I143+I182+I249+I318+I461+I515+I611+I641+I712+I767+I846</f>
        <v>606185</v>
      </c>
      <c r="J892" s="296">
        <f>J27+J36+J105+J143+J182+J249+J318+J461+J515+J611+J641+J712+J767+J846</f>
        <v>606185</v>
      </c>
      <c r="K892" s="300">
        <f t="shared" si="137"/>
        <v>100</v>
      </c>
    </row>
    <row r="893" spans="1:11" s="68" customFormat="1" ht="13.5" customHeight="1">
      <c r="A893" s="337"/>
      <c r="B893" s="280" t="s">
        <v>6</v>
      </c>
      <c r="C893" s="304">
        <f t="shared" si="136"/>
        <v>4611614</v>
      </c>
      <c r="D893" s="305">
        <f t="shared" si="136"/>
        <v>4013416</v>
      </c>
      <c r="E893" s="283">
        <f t="shared" si="134"/>
        <v>87.02844600610545</v>
      </c>
      <c r="F893" s="304">
        <f>F40+F108+F145+F185+F251+F321+F517+F770+F464+F643+F28+F848+F715</f>
        <v>4066429</v>
      </c>
      <c r="G893" s="305">
        <f>G40+G108+G145+G185+G251+G321+G517+G770+G464+G643+G28+G848+G715</f>
        <v>3468231</v>
      </c>
      <c r="H893" s="285">
        <f t="shared" si="133"/>
        <v>85.28935338598068</v>
      </c>
      <c r="I893" s="336">
        <f>I40+I108+I145+I185+I251+I321+I517+I770+I464+I643+I28+I715</f>
        <v>545185</v>
      </c>
      <c r="J893" s="305">
        <f>J40+J108+J145+J185+J251+J321+J517+J770+J464+J643+J28+J715</f>
        <v>545185</v>
      </c>
      <c r="K893" s="283">
        <f t="shared" si="137"/>
        <v>100</v>
      </c>
    </row>
    <row r="894" spans="1:11" s="129" customFormat="1" ht="13.5" customHeight="1">
      <c r="A894" s="340"/>
      <c r="B894" s="165" t="s">
        <v>32</v>
      </c>
      <c r="C894" s="341">
        <f t="shared" si="136"/>
        <v>534300</v>
      </c>
      <c r="D894" s="342">
        <f t="shared" si="136"/>
        <v>493454</v>
      </c>
      <c r="E894" s="101">
        <f t="shared" si="134"/>
        <v>92.3552311435523</v>
      </c>
      <c r="F894" s="341">
        <f>F322+F771+F252+F463+F849</f>
        <v>466300</v>
      </c>
      <c r="G894" s="342">
        <f>G322+G771+G252+G849</f>
        <v>425454</v>
      </c>
      <c r="H894" s="344">
        <f t="shared" si="133"/>
        <v>91.24040317392237</v>
      </c>
      <c r="I894" s="341">
        <f>I322+I771+I252+I463+I849</f>
        <v>68000</v>
      </c>
      <c r="J894" s="342">
        <f>J322+J771+J252+J463+J849</f>
        <v>68000</v>
      </c>
      <c r="K894" s="344">
        <f t="shared" si="137"/>
        <v>100</v>
      </c>
    </row>
    <row r="895" spans="1:11" s="325" customFormat="1" ht="37.5" customHeight="1">
      <c r="A895" s="317"/>
      <c r="B895" s="234" t="s">
        <v>167</v>
      </c>
      <c r="C895" s="319"/>
      <c r="D895" s="320"/>
      <c r="E895" s="130"/>
      <c r="F895" s="321"/>
      <c r="G895" s="320"/>
      <c r="H895" s="322"/>
      <c r="I895" s="321">
        <f>I787</f>
        <v>68000</v>
      </c>
      <c r="J895" s="320">
        <f>J787</f>
        <v>68000</v>
      </c>
      <c r="K895" s="324">
        <f>J895/I895*100</f>
        <v>100</v>
      </c>
    </row>
    <row r="896" spans="1:11" s="68" customFormat="1" ht="13.5" customHeight="1">
      <c r="A896" s="337"/>
      <c r="B896" s="280" t="s">
        <v>19</v>
      </c>
      <c r="C896" s="304">
        <f t="shared" si="136"/>
        <v>83576891</v>
      </c>
      <c r="D896" s="305">
        <f t="shared" si="136"/>
        <v>71425656</v>
      </c>
      <c r="E896" s="283">
        <f t="shared" si="134"/>
        <v>85.46101098687674</v>
      </c>
      <c r="F896" s="304">
        <f>F29+F37+F106+F144+F183+F250+F319+F462+F516+F612+F642+F713+F768+F847+F307</f>
        <v>83515891</v>
      </c>
      <c r="G896" s="305">
        <f>G29+G37+G106+G144+G183+G250+G319+G462+G516+G612+G642+G713+G768+G847+G307</f>
        <v>71364656</v>
      </c>
      <c r="H896" s="285">
        <f t="shared" si="133"/>
        <v>85.45039171048298</v>
      </c>
      <c r="I896" s="336">
        <f>I29+I37+I106+I144+I183+I250+I319+I462+I516+I612+I642+I713+I768+I847</f>
        <v>61000</v>
      </c>
      <c r="J896" s="305">
        <f>J29+J37+J106+J144+J183+J250+J319+J462+J516+J612+J642+J713+J768+J847</f>
        <v>61000</v>
      </c>
      <c r="K896" s="306">
        <f>J896/I896*100</f>
        <v>100</v>
      </c>
    </row>
    <row r="897" spans="1:11" s="129" customFormat="1" ht="11.25" customHeight="1">
      <c r="A897" s="340"/>
      <c r="B897" s="165" t="s">
        <v>32</v>
      </c>
      <c r="C897" s="341">
        <f t="shared" si="136"/>
        <v>2395600</v>
      </c>
      <c r="D897" s="342">
        <f t="shared" si="136"/>
        <v>1189047</v>
      </c>
      <c r="E897" s="101">
        <f t="shared" si="134"/>
        <v>49.63462180664552</v>
      </c>
      <c r="F897" s="341">
        <f>F38+F107+F320+F613+F769+F184+F714+F463</f>
        <v>2395600</v>
      </c>
      <c r="G897" s="342">
        <f>G38+G107+G320+G613+G769+G184+G714+G463</f>
        <v>1189047</v>
      </c>
      <c r="H897" s="344">
        <f t="shared" si="133"/>
        <v>49.63462180664552</v>
      </c>
      <c r="I897" s="341"/>
      <c r="J897" s="342"/>
      <c r="K897" s="345"/>
    </row>
    <row r="898" spans="1:11" s="129" customFormat="1" ht="11.25" customHeight="1">
      <c r="A898" s="340"/>
      <c r="B898" s="309" t="s">
        <v>165</v>
      </c>
      <c r="C898" s="341"/>
      <c r="D898" s="342"/>
      <c r="E898" s="101"/>
      <c r="F898" s="343"/>
      <c r="G898" s="342"/>
      <c r="H898" s="344"/>
      <c r="I898" s="343"/>
      <c r="J898" s="342"/>
      <c r="K898" s="345"/>
    </row>
    <row r="899" spans="1:11" s="129" customFormat="1" ht="11.25" customHeight="1">
      <c r="A899" s="340"/>
      <c r="B899" s="318" t="s">
        <v>166</v>
      </c>
      <c r="C899" s="341"/>
      <c r="D899" s="342"/>
      <c r="E899" s="101"/>
      <c r="F899" s="343"/>
      <c r="G899" s="342"/>
      <c r="H899" s="344"/>
      <c r="I899" s="333">
        <f>I896-I900</f>
        <v>61000</v>
      </c>
      <c r="J899" s="332">
        <f>J896-J900</f>
        <v>61000</v>
      </c>
      <c r="K899" s="324">
        <f>J899/I899*100</f>
        <v>100</v>
      </c>
    </row>
    <row r="900" spans="1:11" s="129" customFormat="1" ht="39.75" customHeight="1" hidden="1">
      <c r="A900" s="340"/>
      <c r="B900" s="234" t="s">
        <v>167</v>
      </c>
      <c r="C900" s="341"/>
      <c r="D900" s="342"/>
      <c r="E900" s="101"/>
      <c r="F900" s="343"/>
      <c r="G900" s="342"/>
      <c r="H900" s="344"/>
      <c r="I900" s="333">
        <f>I39</f>
        <v>0</v>
      </c>
      <c r="J900" s="332">
        <f>J39</f>
        <v>0</v>
      </c>
      <c r="K900" s="324" t="e">
        <f>J900/I900*100</f>
        <v>#DIV/0!</v>
      </c>
    </row>
    <row r="901" spans="1:11" s="307" customFormat="1" ht="20.25" customHeight="1" thickBot="1">
      <c r="A901" s="352"/>
      <c r="B901" s="353" t="s">
        <v>20</v>
      </c>
      <c r="C901" s="354">
        <f t="shared" si="136"/>
        <v>15130000</v>
      </c>
      <c r="D901" s="355">
        <f t="shared" si="136"/>
        <v>7013000</v>
      </c>
      <c r="E901" s="290">
        <f t="shared" si="134"/>
        <v>46.35161929940516</v>
      </c>
      <c r="F901" s="354">
        <f>F41+F109+F850+F454</f>
        <v>15130000</v>
      </c>
      <c r="G901" s="355">
        <f>G41+G109+G850+G454</f>
        <v>7013000</v>
      </c>
      <c r="H901" s="292">
        <f t="shared" si="133"/>
        <v>46.35161929940516</v>
      </c>
      <c r="I901" s="356"/>
      <c r="J901" s="355"/>
      <c r="K901" s="357"/>
    </row>
    <row r="902" ht="12.75" thickTop="1">
      <c r="B902" s="359"/>
    </row>
    <row r="903" spans="1:2" ht="12.75">
      <c r="A903" s="392" t="s">
        <v>179</v>
      </c>
      <c r="B903" s="359"/>
    </row>
    <row r="904" ht="12.75">
      <c r="A904" s="392" t="s">
        <v>180</v>
      </c>
    </row>
    <row r="905" spans="1:11" ht="12.75">
      <c r="A905" s="392" t="s">
        <v>181</v>
      </c>
      <c r="C905" s="160"/>
      <c r="D905" s="160"/>
      <c r="E905" s="160"/>
      <c r="F905" s="160"/>
      <c r="G905" s="160"/>
      <c r="H905" s="363"/>
      <c r="I905" s="160"/>
      <c r="J905" s="160"/>
      <c r="K905" s="363"/>
    </row>
    <row r="906" spans="1:11" ht="12" customHeight="1">
      <c r="A906" s="362"/>
      <c r="B906" s="364"/>
      <c r="C906" s="365"/>
      <c r="D906" s="365"/>
      <c r="E906" s="365"/>
      <c r="F906" s="365"/>
      <c r="G906" s="365"/>
      <c r="H906" s="365"/>
      <c r="I906" s="365"/>
      <c r="J906" s="365"/>
      <c r="K906" s="365"/>
    </row>
    <row r="907" spans="3:11" ht="12.75">
      <c r="C907" s="366"/>
      <c r="D907" s="366"/>
      <c r="E907" s="366"/>
      <c r="F907" s="366"/>
      <c r="G907" s="366"/>
      <c r="I907" s="160"/>
      <c r="J907" s="160"/>
      <c r="K907" s="363"/>
    </row>
    <row r="908" spans="3:10" ht="12">
      <c r="C908" s="366"/>
      <c r="D908" s="366"/>
      <c r="E908" s="366"/>
      <c r="F908" s="366"/>
      <c r="G908" s="366"/>
      <c r="H908" s="366"/>
      <c r="I908" s="366"/>
      <c r="J908" s="366"/>
    </row>
    <row r="909" spans="1:11" s="51" customFormat="1" ht="12">
      <c r="A909" s="367"/>
      <c r="B909" s="368"/>
      <c r="C909" s="369"/>
      <c r="D909" s="369"/>
      <c r="E909" s="369"/>
      <c r="F909" s="369"/>
      <c r="G909" s="369"/>
      <c r="H909" s="360"/>
      <c r="I909" s="369"/>
      <c r="J909" s="369"/>
      <c r="K909" s="370"/>
    </row>
  </sheetData>
  <sheetProtection/>
  <mergeCells count="6">
    <mergeCell ref="J5:K5"/>
    <mergeCell ref="A6:A7"/>
    <mergeCell ref="F6:H6"/>
    <mergeCell ref="C6:E6"/>
    <mergeCell ref="I6:K6"/>
    <mergeCell ref="B6:B7"/>
  </mergeCells>
  <printOptions horizontalCentered="1"/>
  <pageMargins left="0" right="0" top="0.984251968503937" bottom="0.4330708661417323" header="0.5118110236220472" footer="0.6299212598425197"/>
  <pageSetup firstPageNumber="99" useFirstPageNumber="1" horizontalDpi="600" verticalDpi="600" orientation="portrait" paperSize="9" scale="90" r:id="rId1"/>
  <headerFooter alignWithMargins="0">
    <oddHeader>&amp;C&amp;"Times New Roman,Normalny" 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2010-03-17T14:19:48Z</cp:lastPrinted>
  <dcterms:created xsi:type="dcterms:W3CDTF">1997-02-26T13:46:56Z</dcterms:created>
  <dcterms:modified xsi:type="dcterms:W3CDTF">2010-04-27T11:53:57Z</dcterms:modified>
  <cp:category/>
  <cp:version/>
  <cp:contentType/>
  <cp:contentStatus/>
</cp:coreProperties>
</file>