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70" windowWidth="18075" windowHeight="7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<sst xmlns="http://schemas.openxmlformats.org/spreadsheetml/2006/main" count="163" uniqueCount="89">
  <si>
    <t>Tabela nr 3</t>
  </si>
  <si>
    <t>Realizacja  wydatków  na  zadania  własne,  zlecone  i  porozumienia  gminie  i  powiatowi  w  2009 roku</t>
  </si>
  <si>
    <t xml:space="preserve">w  układzie  działów  z  podziałem  na  wydatki  bieżące,  zakupy  inwestycyjne,  roboty  inwestycyjne  i  inne  majątkowe </t>
  </si>
  <si>
    <t>w złotych</t>
  </si>
  <si>
    <t>Dział</t>
  </si>
  <si>
    <t>WYSZCZEGÓLNIENIE</t>
  </si>
  <si>
    <t xml:space="preserve">Wykonanie  2008 r.                           </t>
  </si>
  <si>
    <t>OGÓŁEM</t>
  </si>
  <si>
    <t xml:space="preserve">WŁASNE GMINY                  </t>
  </si>
  <si>
    <t xml:space="preserve">WŁASNE POWIATU   </t>
  </si>
  <si>
    <t>ZLECONE I POROZUMIENIA GMINY</t>
  </si>
  <si>
    <t>ZLECONE I POROZUMIENIA POWIATU</t>
  </si>
  <si>
    <t>Plan</t>
  </si>
  <si>
    <t xml:space="preserve">Wykonanie                        </t>
  </si>
  <si>
    <t>Dynamika                                     5 : 3</t>
  </si>
  <si>
    <t>%  wyk.                 planu</t>
  </si>
  <si>
    <t xml:space="preserve">Plan </t>
  </si>
  <si>
    <t xml:space="preserve">Wykonanie                      </t>
  </si>
  <si>
    <t xml:space="preserve">Wykonanie                       </t>
  </si>
  <si>
    <t xml:space="preserve">Wykonanie                   </t>
  </si>
  <si>
    <t>010</t>
  </si>
  <si>
    <t>ROLNICTWO I ŁOWIECTWO</t>
  </si>
  <si>
    <t xml:space="preserve"> - bieżące</t>
  </si>
  <si>
    <t xml:space="preserve"> - zakupy inwestycyjne</t>
  </si>
  <si>
    <t>*</t>
  </si>
  <si>
    <t>020</t>
  </si>
  <si>
    <t>LEŚNICTWO</t>
  </si>
  <si>
    <t>500</t>
  </si>
  <si>
    <t xml:space="preserve">HANDEL </t>
  </si>
  <si>
    <t>- roboty inwestycyjne</t>
  </si>
  <si>
    <t>600</t>
  </si>
  <si>
    <t>TRANSPORT  I  ŁĄCZNOŚĆ</t>
  </si>
  <si>
    <t xml:space="preserve"> - inne majątkowe</t>
  </si>
  <si>
    <t>630</t>
  </si>
  <si>
    <t>TURYSTYKA</t>
  </si>
  <si>
    <t>700</t>
  </si>
  <si>
    <t>GOSPODARKA MIESZKANIOWA</t>
  </si>
  <si>
    <t>- zakupy inwestycyjne</t>
  </si>
  <si>
    <t>710</t>
  </si>
  <si>
    <t>DZIAŁALNOŚĆ USŁUGOWA</t>
  </si>
  <si>
    <t>750</t>
  </si>
  <si>
    <t>ADMINISTRACJA PUBLICZNA</t>
  </si>
  <si>
    <t xml:space="preserve"> - roboty inwestycyjne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</si>
  <si>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</si>
  <si>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</si>
  <si>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</si>
  <si>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</si>
  <si>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</si>
  <si>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</si>
  <si>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- bieżące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</si>
  <si>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</si>
  <si>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</si>
  <si>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</si>
  <si>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</si>
  <si>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</si>
  <si>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</si>
  <si>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</si>
  <si>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</si>
  <si>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</si>
  <si>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</si>
  <si>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</si>
  <si>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</si>
  <si>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</si>
  <si>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</si>
  <si>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</si>
  <si>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</si>
  <si>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</si>
  <si>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</si>
  <si>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</si>
  <si>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</si>
  <si>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</si>
  <si>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</si>
  <si>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</si>
  <si>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OGRODY BOTANICZNE I ZOOLOGICZNE ORAZ NATURALNE OBSZARY I OBIEKTY CHRONIONEJ PRZYRODY</t>
  </si>
  <si>
    <t>926</t>
  </si>
  <si>
    <t>KULTURA FIZYCZNA I SPORT</t>
  </si>
  <si>
    <t>-  inne majątkowe</t>
  </si>
  <si>
    <t>z tego:</t>
  </si>
  <si>
    <t>1) bieżące:</t>
  </si>
  <si>
    <t xml:space="preserve">  -  własne</t>
  </si>
  <si>
    <t xml:space="preserve">  -  zlecone</t>
  </si>
  <si>
    <t xml:space="preserve">  -  porozumienia</t>
  </si>
  <si>
    <t>2) majątkowe:</t>
  </si>
  <si>
    <t>a) zakupy inwestycyjne, z tego:</t>
  </si>
  <si>
    <t>b) roboty inwestycyjne, z tego:</t>
  </si>
  <si>
    <t>c) inne majątkowe, z tego:</t>
  </si>
  <si>
    <t>Autor dokumentu: Anna Żyła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</si>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</sst>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6">
    <font>
      <sz val="10"/>
      <name val="Calibri"/>
      <family val="0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164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Continuous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11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vertical="center" wrapText="1"/>
    </xf>
    <xf numFmtId="3" fontId="11" fillId="0" borderId="3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64" fontId="12" fillId="0" borderId="36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2" fillId="0" borderId="35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164" fontId="12" fillId="0" borderId="3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vertical="center" wrapText="1"/>
    </xf>
    <xf numFmtId="49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vertical="center" wrapText="1"/>
    </xf>
    <xf numFmtId="3" fontId="11" fillId="0" borderId="44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164" fontId="11" fillId="0" borderId="43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164" fontId="13" fillId="0" borderId="29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vertical="center"/>
    </xf>
    <xf numFmtId="0" fontId="11" fillId="0" borderId="44" xfId="0" applyFont="1" applyBorder="1" applyAlignment="1">
      <alignment vertical="center" wrapText="1"/>
    </xf>
    <xf numFmtId="3" fontId="11" fillId="0" borderId="47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164" fontId="12" fillId="0" borderId="36" xfId="0" applyNumberFormat="1" applyFont="1" applyBorder="1" applyAlignment="1">
      <alignment horizontal="center" vertical="center"/>
    </xf>
    <xf numFmtId="164" fontId="13" fillId="0" borderId="35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5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/>
    </xf>
    <xf numFmtId="0" fontId="1" fillId="0" borderId="45" xfId="0" applyFont="1" applyBorder="1" applyAlignment="1">
      <alignment wrapText="1"/>
    </xf>
    <xf numFmtId="164" fontId="11" fillId="0" borderId="45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4" fillId="0" borderId="46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0" xfId="0" applyFont="1" applyBorder="1" applyAlignment="1">
      <alignment/>
    </xf>
    <xf numFmtId="0" fontId="11" fillId="0" borderId="34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164" fontId="10" fillId="0" borderId="3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164" fontId="9" fillId="0" borderId="35" xfId="0" applyNumberFormat="1" applyFont="1" applyBorder="1" applyAlignment="1">
      <alignment vertical="center"/>
    </xf>
    <xf numFmtId="49" fontId="11" fillId="0" borderId="32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11" fillId="0" borderId="33" xfId="0" applyNumberFormat="1" applyFont="1" applyBorder="1" applyAlignment="1">
      <alignment vertical="center" wrapText="1"/>
    </xf>
    <xf numFmtId="49" fontId="11" fillId="0" borderId="42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11" fillId="0" borderId="52" xfId="0" applyNumberFormat="1" applyFont="1" applyBorder="1" applyAlignment="1">
      <alignment vertical="center"/>
    </xf>
    <xf numFmtId="165" fontId="11" fillId="0" borderId="34" xfId="0" applyNumberFormat="1" applyFont="1" applyBorder="1" applyAlignment="1">
      <alignment vertical="center" wrapText="1"/>
    </xf>
    <xf numFmtId="3" fontId="11" fillId="0" borderId="53" xfId="0" applyNumberFormat="1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164" fontId="15" fillId="0" borderId="14" xfId="0" applyNumberFormat="1" applyFont="1" applyBorder="1" applyAlignment="1">
      <alignment vertical="center"/>
    </xf>
    <xf numFmtId="164" fontId="15" fillId="0" borderId="55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60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 vertical="center"/>
    </xf>
    <xf numFmtId="164" fontId="5" fillId="0" borderId="35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5" fillId="0" borderId="60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left"/>
    </xf>
    <xf numFmtId="3" fontId="15" fillId="0" borderId="33" xfId="0" applyNumberFormat="1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164" fontId="15" fillId="0" borderId="35" xfId="0" applyNumberFormat="1" applyFont="1" applyFill="1" applyBorder="1" applyAlignment="1">
      <alignment vertical="center"/>
    </xf>
    <xf numFmtId="164" fontId="15" fillId="0" borderId="33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vertical="center"/>
    </xf>
    <xf numFmtId="3" fontId="15" fillId="0" borderId="62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61" xfId="0" applyNumberFormat="1" applyFont="1" applyBorder="1" applyAlignment="1">
      <alignment vertical="center"/>
    </xf>
    <xf numFmtId="3" fontId="15" fillId="0" borderId="5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60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 vertical="center"/>
    </xf>
    <xf numFmtId="164" fontId="11" fillId="0" borderId="3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61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3" fontId="15" fillId="0" borderId="51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0" fontId="5" fillId="0" borderId="60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60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49" fontId="6" fillId="0" borderId="60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horizontal="left"/>
    </xf>
    <xf numFmtId="3" fontId="6" fillId="0" borderId="51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61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14" fillId="0" borderId="60" xfId="0" applyFont="1" applyBorder="1" applyAlignment="1">
      <alignment vertical="center" wrapText="1"/>
    </xf>
    <xf numFmtId="0" fontId="14" fillId="0" borderId="33" xfId="0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164" fontId="14" fillId="0" borderId="35" xfId="0" applyNumberFormat="1" applyFont="1" applyBorder="1" applyAlignment="1">
      <alignment vertical="center"/>
    </xf>
    <xf numFmtId="164" fontId="14" fillId="0" borderId="33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61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3" fontId="6" fillId="0" borderId="62" xfId="0" applyNumberFormat="1" applyFont="1" applyBorder="1" applyAlignment="1">
      <alignment vertical="center"/>
    </xf>
    <xf numFmtId="49" fontId="6" fillId="0" borderId="60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14" fillId="0" borderId="63" xfId="0" applyFont="1" applyBorder="1" applyAlignment="1">
      <alignment vertical="center" wrapText="1"/>
    </xf>
    <xf numFmtId="0" fontId="14" fillId="0" borderId="64" xfId="0" applyFont="1" applyBorder="1" applyAlignment="1">
      <alignment vertical="center"/>
    </xf>
    <xf numFmtId="3" fontId="14" fillId="0" borderId="11" xfId="0" applyNumberFormat="1" applyFont="1" applyBorder="1" applyAlignment="1">
      <alignment wrapText="1"/>
    </xf>
    <xf numFmtId="3" fontId="14" fillId="0" borderId="65" xfId="0" applyNumberFormat="1" applyFont="1" applyFill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164" fontId="14" fillId="0" borderId="66" xfId="0" applyNumberFormat="1" applyFont="1" applyBorder="1" applyAlignment="1">
      <alignment vertical="center"/>
    </xf>
    <xf numFmtId="164" fontId="14" fillId="0" borderId="64" xfId="0" applyNumberFormat="1" applyFont="1" applyBorder="1" applyAlignment="1">
      <alignment horizontal="right" vertical="center"/>
    </xf>
    <xf numFmtId="3" fontId="14" fillId="0" borderId="67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workbookViewId="0" topLeftCell="A97">
      <selection activeCell="A115" sqref="A115:A117"/>
    </sheetView>
  </sheetViews>
  <sheetFormatPr defaultColWidth="9.140625" defaultRowHeight="12.75"/>
  <cols>
    <col min="1" max="1" width="4.57421875" style="1" customWidth="1"/>
    <col min="2" max="2" width="20.28125" style="2" customWidth="1"/>
    <col min="3" max="3" width="12.421875" style="2" customWidth="1"/>
    <col min="4" max="4" width="12.140625" style="3" customWidth="1"/>
    <col min="5" max="5" width="11.140625" style="4" customWidth="1"/>
    <col min="6" max="6" width="7.28125" style="4" customWidth="1"/>
    <col min="7" max="7" width="5.7109375" style="4" customWidth="1"/>
    <col min="8" max="8" width="11.421875" style="4" customWidth="1"/>
    <col min="9" max="9" width="11.7109375" style="4" customWidth="1"/>
    <col min="10" max="10" width="11.421875" style="4" customWidth="1"/>
    <col min="11" max="11" width="11.00390625" style="4" customWidth="1"/>
    <col min="12" max="12" width="10.421875" style="4" customWidth="1"/>
    <col min="13" max="13" width="10.140625" style="5" customWidth="1"/>
    <col min="14" max="14" width="10.421875" style="4" customWidth="1"/>
    <col min="15" max="15" width="10.7109375" style="4" customWidth="1"/>
    <col min="16" max="16384" width="11.421875" style="5" customWidth="1"/>
  </cols>
  <sheetData>
    <row r="1" ht="15.75">
      <c r="O1" s="6" t="s">
        <v>0</v>
      </c>
    </row>
    <row r="2" spans="1:15" s="12" customFormat="1" ht="15" customHeight="1">
      <c r="A2" s="7" t="s">
        <v>1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4" s="12" customFormat="1" ht="15" customHeight="1">
      <c r="A3" s="7" t="s">
        <v>2</v>
      </c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s="17" customFormat="1" ht="17.25" customHeight="1" thickBot="1">
      <c r="A4" s="13"/>
      <c r="B4" s="14"/>
      <c r="C4" s="14"/>
      <c r="D4" s="15"/>
      <c r="E4" s="14"/>
      <c r="F4" s="14"/>
      <c r="G4" s="14"/>
      <c r="H4" s="16"/>
      <c r="I4" s="16"/>
      <c r="J4" s="16"/>
      <c r="K4" s="16"/>
      <c r="L4" s="14"/>
      <c r="N4" s="14"/>
      <c r="O4" s="18" t="s">
        <v>3</v>
      </c>
    </row>
    <row r="5" spans="1:15" s="31" customFormat="1" ht="45.75" customHeight="1" thickBot="1">
      <c r="A5" s="19" t="s">
        <v>4</v>
      </c>
      <c r="B5" s="20" t="s">
        <v>5</v>
      </c>
      <c r="C5" s="21" t="s">
        <v>6</v>
      </c>
      <c r="D5" s="22" t="s">
        <v>7</v>
      </c>
      <c r="E5" s="23"/>
      <c r="F5" s="23"/>
      <c r="G5" s="24"/>
      <c r="H5" s="25" t="s">
        <v>8</v>
      </c>
      <c r="I5" s="26"/>
      <c r="J5" s="25" t="s">
        <v>9</v>
      </c>
      <c r="K5" s="27"/>
      <c r="L5" s="25" t="s">
        <v>10</v>
      </c>
      <c r="M5" s="28"/>
      <c r="N5" s="29" t="s">
        <v>11</v>
      </c>
      <c r="O5" s="30"/>
    </row>
    <row r="6" spans="1:15" s="43" customFormat="1" ht="27.75" customHeight="1" thickBot="1" thickTop="1">
      <c r="A6" s="32"/>
      <c r="B6" s="33"/>
      <c r="C6" s="34"/>
      <c r="D6" s="35" t="s">
        <v>12</v>
      </c>
      <c r="E6" s="36" t="s">
        <v>13</v>
      </c>
      <c r="F6" s="37" t="s">
        <v>14</v>
      </c>
      <c r="G6" s="38" t="s">
        <v>15</v>
      </c>
      <c r="H6" s="35" t="s">
        <v>16</v>
      </c>
      <c r="I6" s="39" t="s">
        <v>17</v>
      </c>
      <c r="J6" s="40" t="s">
        <v>16</v>
      </c>
      <c r="K6" s="41" t="s">
        <v>13</v>
      </c>
      <c r="L6" s="35" t="s">
        <v>16</v>
      </c>
      <c r="M6" s="39" t="s">
        <v>18</v>
      </c>
      <c r="N6" s="40" t="s">
        <v>16</v>
      </c>
      <c r="O6" s="42" t="s">
        <v>19</v>
      </c>
    </row>
    <row r="7" spans="1:15" s="52" customFormat="1" ht="9.75" customHeight="1" thickBot="1" thickTop="1">
      <c r="A7" s="44">
        <v>1</v>
      </c>
      <c r="B7" s="45">
        <v>2</v>
      </c>
      <c r="C7" s="45">
        <v>3</v>
      </c>
      <c r="D7" s="46">
        <v>4</v>
      </c>
      <c r="E7" s="47">
        <v>5</v>
      </c>
      <c r="F7" s="47">
        <v>6</v>
      </c>
      <c r="G7" s="48">
        <v>7</v>
      </c>
      <c r="H7" s="49">
        <v>8</v>
      </c>
      <c r="I7" s="50">
        <v>9</v>
      </c>
      <c r="J7" s="49">
        <v>10</v>
      </c>
      <c r="K7" s="50">
        <v>11</v>
      </c>
      <c r="L7" s="49">
        <v>12</v>
      </c>
      <c r="M7" s="50">
        <v>13</v>
      </c>
      <c r="N7" s="49">
        <v>14</v>
      </c>
      <c r="O7" s="51">
        <v>15</v>
      </c>
    </row>
    <row r="8" spans="1:15" s="63" customFormat="1" ht="30" customHeight="1" thickTop="1">
      <c r="A8" s="53" t="s">
        <v>20</v>
      </c>
      <c r="B8" s="54" t="s">
        <v>21</v>
      </c>
      <c r="C8" s="55">
        <f>SUM(C9:C10)</f>
        <v>17452</v>
      </c>
      <c r="D8" s="56">
        <f aca="true" t="shared" si="0" ref="D8:E26">H8+L8+N8+J8</f>
        <v>39053</v>
      </c>
      <c r="E8" s="57">
        <f t="shared" si="0"/>
        <v>27668</v>
      </c>
      <c r="F8" s="58">
        <f aca="true" t="shared" si="1" ref="F8:F22">E8/C8*100</f>
        <v>158.53770341508138</v>
      </c>
      <c r="G8" s="59">
        <f>E8/D8*100</f>
        <v>70.847310065808</v>
      </c>
      <c r="H8" s="60">
        <f>SUM(H9)</f>
        <v>13915</v>
      </c>
      <c r="I8" s="61">
        <f>SUM(I9)</f>
        <v>2530</v>
      </c>
      <c r="J8" s="60"/>
      <c r="K8" s="61"/>
      <c r="L8" s="60">
        <f>L9</f>
        <v>25138</v>
      </c>
      <c r="M8" s="61">
        <f>M9</f>
        <v>25138</v>
      </c>
      <c r="N8" s="60"/>
      <c r="O8" s="62"/>
    </row>
    <row r="9" spans="1:15" s="74" customFormat="1" ht="11.25" customHeight="1">
      <c r="A9" s="64"/>
      <c r="B9" s="65" t="s">
        <v>22</v>
      </c>
      <c r="C9" s="66">
        <v>17452</v>
      </c>
      <c r="D9" s="67">
        <f t="shared" si="0"/>
        <v>39053</v>
      </c>
      <c r="E9" s="68">
        <f t="shared" si="0"/>
        <v>27668</v>
      </c>
      <c r="F9" s="69"/>
      <c r="G9" s="70"/>
      <c r="H9" s="71">
        <v>13915</v>
      </c>
      <c r="I9" s="72">
        <v>2530</v>
      </c>
      <c r="J9" s="71"/>
      <c r="K9" s="72"/>
      <c r="L9" s="71">
        <v>25138</v>
      </c>
      <c r="M9" s="72">
        <v>25138</v>
      </c>
      <c r="N9" s="71"/>
      <c r="O9" s="73"/>
    </row>
    <row r="10" spans="1:15" s="74" customFormat="1" ht="13.5" customHeight="1" hidden="1">
      <c r="A10" s="64"/>
      <c r="B10" s="65" t="s">
        <v>23</v>
      </c>
      <c r="C10" s="66"/>
      <c r="D10" s="67">
        <f>H10+L10+N10+J10</f>
        <v>0</v>
      </c>
      <c r="E10" s="68">
        <f>I10+M10+O10+K10</f>
        <v>0</v>
      </c>
      <c r="F10" s="75" t="e">
        <f t="shared" si="1"/>
        <v>#DIV/0!</v>
      </c>
      <c r="G10" s="76" t="s">
        <v>24</v>
      </c>
      <c r="H10" s="71"/>
      <c r="I10" s="72"/>
      <c r="J10" s="71"/>
      <c r="K10" s="72"/>
      <c r="L10" s="71"/>
      <c r="M10" s="72"/>
      <c r="N10" s="71"/>
      <c r="O10" s="73"/>
    </row>
    <row r="11" spans="1:15" s="63" customFormat="1" ht="13.5" customHeight="1" hidden="1">
      <c r="A11" s="77" t="s">
        <v>25</v>
      </c>
      <c r="B11" s="54" t="s">
        <v>26</v>
      </c>
      <c r="C11" s="55">
        <f>SUM(C12)</f>
        <v>0</v>
      </c>
      <c r="D11" s="56"/>
      <c r="E11" s="57"/>
      <c r="F11" s="75" t="e">
        <f t="shared" si="1"/>
        <v>#DIV/0!</v>
      </c>
      <c r="G11" s="59"/>
      <c r="H11" s="60"/>
      <c r="I11" s="61"/>
      <c r="J11" s="60"/>
      <c r="K11" s="61"/>
      <c r="L11" s="60"/>
      <c r="M11" s="61"/>
      <c r="N11" s="60"/>
      <c r="O11" s="62"/>
    </row>
    <row r="12" spans="1:15" s="74" customFormat="1" ht="15.75" customHeight="1" hidden="1">
      <c r="A12" s="64"/>
      <c r="B12" s="65" t="s">
        <v>22</v>
      </c>
      <c r="C12" s="66">
        <v>0</v>
      </c>
      <c r="D12" s="67"/>
      <c r="E12" s="68"/>
      <c r="F12" s="75" t="e">
        <f t="shared" si="1"/>
        <v>#DIV/0!</v>
      </c>
      <c r="G12" s="70"/>
      <c r="H12" s="71"/>
      <c r="I12" s="72"/>
      <c r="J12" s="71"/>
      <c r="K12" s="72"/>
      <c r="L12" s="71"/>
      <c r="M12" s="72"/>
      <c r="N12" s="71"/>
      <c r="O12" s="73"/>
    </row>
    <row r="13" spans="1:15" s="63" customFormat="1" ht="16.5" customHeight="1">
      <c r="A13" s="77" t="s">
        <v>27</v>
      </c>
      <c r="B13" s="54" t="s">
        <v>28</v>
      </c>
      <c r="C13" s="55">
        <f>SUM(C14:C16)</f>
        <v>173118</v>
      </c>
      <c r="D13" s="56">
        <f t="shared" si="0"/>
        <v>194000</v>
      </c>
      <c r="E13" s="57">
        <f t="shared" si="0"/>
        <v>188441</v>
      </c>
      <c r="F13" s="78">
        <f t="shared" si="1"/>
        <v>108.8511882068878</v>
      </c>
      <c r="G13" s="59">
        <f>E13/D13*100</f>
        <v>97.13453608247423</v>
      </c>
      <c r="H13" s="60">
        <f>SUM(H14:H16)</f>
        <v>194000</v>
      </c>
      <c r="I13" s="61">
        <f>SUM(I14:I16)</f>
        <v>188441</v>
      </c>
      <c r="J13" s="60"/>
      <c r="K13" s="61"/>
      <c r="L13" s="60"/>
      <c r="M13" s="61"/>
      <c r="N13" s="60"/>
      <c r="O13" s="62"/>
    </row>
    <row r="14" spans="1:15" s="74" customFormat="1" ht="12.75" customHeight="1">
      <c r="A14" s="64"/>
      <c r="B14" s="65" t="s">
        <v>22</v>
      </c>
      <c r="C14" s="66">
        <v>173118</v>
      </c>
      <c r="D14" s="67">
        <f t="shared" si="0"/>
        <v>174000</v>
      </c>
      <c r="E14" s="68">
        <f t="shared" si="0"/>
        <v>169482</v>
      </c>
      <c r="F14" s="75">
        <f t="shared" si="1"/>
        <v>97.89969847156274</v>
      </c>
      <c r="G14" s="70">
        <f aca="true" t="shared" si="2" ref="G14:G22">E14/D14*100</f>
        <v>97.40344827586208</v>
      </c>
      <c r="H14" s="71">
        <v>174000</v>
      </c>
      <c r="I14" s="72">
        <v>169482</v>
      </c>
      <c r="J14" s="71"/>
      <c r="K14" s="72"/>
      <c r="L14" s="71"/>
      <c r="M14" s="72"/>
      <c r="N14" s="71"/>
      <c r="O14" s="73"/>
    </row>
    <row r="15" spans="1:15" s="74" customFormat="1" ht="13.5" customHeight="1">
      <c r="A15" s="64"/>
      <c r="B15" s="65" t="s">
        <v>23</v>
      </c>
      <c r="C15" s="66"/>
      <c r="D15" s="67">
        <f>H15+L15+N15+J15</f>
        <v>11500</v>
      </c>
      <c r="E15" s="68">
        <f>I15+M15+O15+K15</f>
        <v>10812</v>
      </c>
      <c r="F15" s="75"/>
      <c r="G15" s="70">
        <f>E15/D15*100</f>
        <v>94.01739130434783</v>
      </c>
      <c r="H15" s="71">
        <v>11500</v>
      </c>
      <c r="I15" s="72">
        <v>10812</v>
      </c>
      <c r="J15" s="71"/>
      <c r="K15" s="72"/>
      <c r="L15" s="71"/>
      <c r="M15" s="72"/>
      <c r="N15" s="71"/>
      <c r="O15" s="73"/>
    </row>
    <row r="16" spans="1:15" s="74" customFormat="1" ht="13.5" customHeight="1">
      <c r="A16" s="64"/>
      <c r="B16" s="65" t="s">
        <v>29</v>
      </c>
      <c r="C16" s="66">
        <v>0</v>
      </c>
      <c r="D16" s="67">
        <f>H16+L16+N16+J16</f>
        <v>8500</v>
      </c>
      <c r="E16" s="68">
        <f>I16+M16+O16+K16</f>
        <v>8147</v>
      </c>
      <c r="F16" s="75"/>
      <c r="G16" s="70">
        <f>E16/D16*100</f>
        <v>95.84705882352941</v>
      </c>
      <c r="H16" s="71">
        <v>8500</v>
      </c>
      <c r="I16" s="72">
        <v>8147</v>
      </c>
      <c r="J16" s="71"/>
      <c r="K16" s="72"/>
      <c r="L16" s="71"/>
      <c r="M16" s="72"/>
      <c r="N16" s="71"/>
      <c r="O16" s="73"/>
    </row>
    <row r="17" spans="1:15" s="63" customFormat="1" ht="18" customHeight="1">
      <c r="A17" s="77" t="s">
        <v>30</v>
      </c>
      <c r="B17" s="54" t="s">
        <v>31</v>
      </c>
      <c r="C17" s="55">
        <f>SUM(C18:C20)</f>
        <v>38888649</v>
      </c>
      <c r="D17" s="56">
        <f t="shared" si="0"/>
        <v>51949920</v>
      </c>
      <c r="E17" s="57">
        <f t="shared" si="0"/>
        <v>47427914</v>
      </c>
      <c r="F17" s="58">
        <f t="shared" si="1"/>
        <v>121.95824545100551</v>
      </c>
      <c r="G17" s="59">
        <f t="shared" si="2"/>
        <v>91.2954514655653</v>
      </c>
      <c r="H17" s="60">
        <f>SUM(H18:H21)</f>
        <v>28563920</v>
      </c>
      <c r="I17" s="61">
        <f>SUM(I18:I21)</f>
        <v>26387790</v>
      </c>
      <c r="J17" s="60">
        <f>SUM(J18:J21)</f>
        <v>23386000</v>
      </c>
      <c r="K17" s="61">
        <f>SUM(K18:K21)</f>
        <v>21040124</v>
      </c>
      <c r="L17" s="60"/>
      <c r="M17" s="61"/>
      <c r="N17" s="60"/>
      <c r="O17" s="62"/>
    </row>
    <row r="18" spans="1:15" s="74" customFormat="1" ht="11.25" customHeight="1">
      <c r="A18" s="64"/>
      <c r="B18" s="65" t="s">
        <v>22</v>
      </c>
      <c r="C18" s="66">
        <v>11735266</v>
      </c>
      <c r="D18" s="67">
        <f t="shared" si="0"/>
        <v>13945990</v>
      </c>
      <c r="E18" s="68">
        <f t="shared" si="0"/>
        <v>13620809</v>
      </c>
      <c r="F18" s="75">
        <f t="shared" si="1"/>
        <v>116.06732220641611</v>
      </c>
      <c r="G18" s="70">
        <f t="shared" si="2"/>
        <v>97.66828314088852</v>
      </c>
      <c r="H18" s="71">
        <v>12683990</v>
      </c>
      <c r="I18" s="72">
        <v>12402862</v>
      </c>
      <c r="J18" s="71">
        <v>1262000</v>
      </c>
      <c r="K18" s="72">
        <v>1217947</v>
      </c>
      <c r="L18" s="71"/>
      <c r="M18" s="72"/>
      <c r="N18" s="71"/>
      <c r="O18" s="73"/>
    </row>
    <row r="19" spans="1:15" s="74" customFormat="1" ht="13.5" customHeight="1">
      <c r="A19" s="64"/>
      <c r="B19" s="65" t="s">
        <v>23</v>
      </c>
      <c r="C19" s="66">
        <v>31400</v>
      </c>
      <c r="D19" s="67">
        <f>H19+L19+N19+J19</f>
        <v>22000</v>
      </c>
      <c r="E19" s="68">
        <f>I19+M19+O19+K19</f>
        <v>15900</v>
      </c>
      <c r="F19" s="75">
        <f t="shared" si="1"/>
        <v>50.63694267515923</v>
      </c>
      <c r="G19" s="70">
        <f t="shared" si="2"/>
        <v>72.27272727272728</v>
      </c>
      <c r="H19" s="71">
        <v>22000</v>
      </c>
      <c r="I19" s="72">
        <v>15900</v>
      </c>
      <c r="J19" s="71"/>
      <c r="K19" s="72"/>
      <c r="L19" s="71"/>
      <c r="M19" s="72"/>
      <c r="N19" s="71"/>
      <c r="O19" s="73"/>
    </row>
    <row r="20" spans="1:15" s="74" customFormat="1" ht="13.5" customHeight="1">
      <c r="A20" s="64"/>
      <c r="B20" s="65" t="s">
        <v>29</v>
      </c>
      <c r="C20" s="66">
        <v>27121983</v>
      </c>
      <c r="D20" s="67">
        <f t="shared" si="0"/>
        <v>35981930</v>
      </c>
      <c r="E20" s="68">
        <f t="shared" si="0"/>
        <v>31791205</v>
      </c>
      <c r="F20" s="75">
        <f t="shared" si="1"/>
        <v>117.21563648203748</v>
      </c>
      <c r="G20" s="70">
        <f t="shared" si="2"/>
        <v>88.35325120136692</v>
      </c>
      <c r="H20" s="71">
        <v>13857930</v>
      </c>
      <c r="I20" s="72">
        <v>11969028</v>
      </c>
      <c r="J20" s="71">
        <v>22124000</v>
      </c>
      <c r="K20" s="72">
        <v>19822177</v>
      </c>
      <c r="L20" s="71"/>
      <c r="M20" s="72"/>
      <c r="N20" s="71"/>
      <c r="O20" s="73"/>
    </row>
    <row r="21" spans="1:15" s="74" customFormat="1" ht="12" customHeight="1">
      <c r="A21" s="64"/>
      <c r="B21" s="65" t="s">
        <v>32</v>
      </c>
      <c r="C21" s="66">
        <v>256800</v>
      </c>
      <c r="D21" s="67">
        <f t="shared" si="0"/>
        <v>2000000</v>
      </c>
      <c r="E21" s="68">
        <f t="shared" si="0"/>
        <v>2000000</v>
      </c>
      <c r="F21" s="75">
        <f t="shared" si="1"/>
        <v>778.8161993769471</v>
      </c>
      <c r="G21" s="70">
        <f t="shared" si="2"/>
        <v>100</v>
      </c>
      <c r="H21" s="71">
        <v>2000000</v>
      </c>
      <c r="I21" s="72">
        <v>2000000</v>
      </c>
      <c r="J21" s="71"/>
      <c r="K21" s="72"/>
      <c r="L21" s="71"/>
      <c r="M21" s="72"/>
      <c r="N21" s="71"/>
      <c r="O21" s="79"/>
    </row>
    <row r="22" spans="1:15" s="63" customFormat="1" ht="15.75" customHeight="1">
      <c r="A22" s="77" t="s">
        <v>33</v>
      </c>
      <c r="B22" s="54" t="s">
        <v>34</v>
      </c>
      <c r="C22" s="55">
        <f>SUM(C23)</f>
        <v>53633</v>
      </c>
      <c r="D22" s="56">
        <f t="shared" si="0"/>
        <v>64000</v>
      </c>
      <c r="E22" s="57">
        <f t="shared" si="0"/>
        <v>33470</v>
      </c>
      <c r="F22" s="58">
        <f t="shared" si="1"/>
        <v>62.405608487311916</v>
      </c>
      <c r="G22" s="59">
        <f t="shared" si="2"/>
        <v>52.296875</v>
      </c>
      <c r="H22" s="60">
        <f>SUM(H23)</f>
        <v>64000</v>
      </c>
      <c r="I22" s="61">
        <f>SUM(I23)</f>
        <v>33470</v>
      </c>
      <c r="J22" s="60"/>
      <c r="K22" s="61"/>
      <c r="L22" s="60"/>
      <c r="M22" s="61"/>
      <c r="N22" s="60"/>
      <c r="O22" s="62"/>
    </row>
    <row r="23" spans="1:15" s="74" customFormat="1" ht="12.75" customHeight="1">
      <c r="A23" s="64"/>
      <c r="B23" s="65" t="s">
        <v>22</v>
      </c>
      <c r="C23" s="66">
        <v>53633</v>
      </c>
      <c r="D23" s="67">
        <f t="shared" si="0"/>
        <v>64000</v>
      </c>
      <c r="E23" s="68">
        <f t="shared" si="0"/>
        <v>33470</v>
      </c>
      <c r="F23" s="75"/>
      <c r="G23" s="70"/>
      <c r="H23" s="71">
        <v>64000</v>
      </c>
      <c r="I23" s="72">
        <v>33470</v>
      </c>
      <c r="J23" s="71"/>
      <c r="K23" s="72"/>
      <c r="L23" s="71"/>
      <c r="M23" s="72"/>
      <c r="N23" s="71"/>
      <c r="O23" s="73"/>
    </row>
    <row r="24" spans="1:15" s="63" customFormat="1" ht="28.5" customHeight="1">
      <c r="A24" s="77" t="s">
        <v>35</v>
      </c>
      <c r="B24" s="54" t="s">
        <v>36</v>
      </c>
      <c r="C24" s="80">
        <f>SUM(C25:C28)</f>
        <v>17587565</v>
      </c>
      <c r="D24" s="56">
        <f t="shared" si="0"/>
        <v>23099621</v>
      </c>
      <c r="E24" s="57">
        <f t="shared" si="0"/>
        <v>17164664</v>
      </c>
      <c r="F24" s="58">
        <f aca="true" t="shared" si="3" ref="F24:F32">E24/C24*100</f>
        <v>97.59545451573314</v>
      </c>
      <c r="G24" s="59">
        <f aca="true" t="shared" si="4" ref="G24:G38">E24/D24*100</f>
        <v>74.30712391341831</v>
      </c>
      <c r="H24" s="60">
        <f>SUM(H25:H28)</f>
        <v>23060621</v>
      </c>
      <c r="I24" s="61">
        <f>SUM(I25:I28)</f>
        <v>17125711</v>
      </c>
      <c r="J24" s="60"/>
      <c r="K24" s="61"/>
      <c r="L24" s="60"/>
      <c r="M24" s="61"/>
      <c r="N24" s="60">
        <f>SUM(N25:N27)</f>
        <v>39000</v>
      </c>
      <c r="O24" s="62">
        <f>SUM(O25:O27)</f>
        <v>38953</v>
      </c>
    </row>
    <row r="25" spans="1:15" s="74" customFormat="1" ht="12" customHeight="1">
      <c r="A25" s="64"/>
      <c r="B25" s="65" t="s">
        <v>22</v>
      </c>
      <c r="C25" s="66">
        <v>9793638</v>
      </c>
      <c r="D25" s="67">
        <f t="shared" si="0"/>
        <v>9406926</v>
      </c>
      <c r="E25" s="68">
        <f t="shared" si="0"/>
        <v>9164361</v>
      </c>
      <c r="F25" s="75">
        <f t="shared" si="3"/>
        <v>93.57463488031719</v>
      </c>
      <c r="G25" s="70">
        <f t="shared" si="4"/>
        <v>97.42142119540432</v>
      </c>
      <c r="H25" s="71">
        <v>9367926</v>
      </c>
      <c r="I25" s="72">
        <v>9125408</v>
      </c>
      <c r="J25" s="71"/>
      <c r="K25" s="72"/>
      <c r="L25" s="71"/>
      <c r="M25" s="72"/>
      <c r="N25" s="71">
        <v>39000</v>
      </c>
      <c r="O25" s="73">
        <v>38953</v>
      </c>
    </row>
    <row r="26" spans="1:15" s="74" customFormat="1" ht="12" customHeight="1">
      <c r="A26" s="64"/>
      <c r="B26" s="65" t="s">
        <v>37</v>
      </c>
      <c r="C26" s="66">
        <v>527448</v>
      </c>
      <c r="D26" s="67">
        <f t="shared" si="0"/>
        <v>1554450</v>
      </c>
      <c r="E26" s="68">
        <f t="shared" si="0"/>
        <v>1379137</v>
      </c>
      <c r="F26" s="75">
        <f t="shared" si="3"/>
        <v>261.4735481033201</v>
      </c>
      <c r="G26" s="70">
        <f t="shared" si="4"/>
        <v>88.7218630383737</v>
      </c>
      <c r="H26" s="71">
        <v>1554450</v>
      </c>
      <c r="I26" s="72">
        <v>1379137</v>
      </c>
      <c r="J26" s="71"/>
      <c r="K26" s="72"/>
      <c r="L26" s="71"/>
      <c r="M26" s="72"/>
      <c r="N26" s="71"/>
      <c r="O26" s="73"/>
    </row>
    <row r="27" spans="1:15" s="74" customFormat="1" ht="12" customHeight="1">
      <c r="A27" s="64"/>
      <c r="B27" s="65" t="s">
        <v>29</v>
      </c>
      <c r="C27" s="66">
        <v>7009679</v>
      </c>
      <c r="D27" s="67">
        <f aca="true" t="shared" si="5" ref="D27:E43">H27+L27+N27+J27</f>
        <v>6621245</v>
      </c>
      <c r="E27" s="68">
        <f t="shared" si="5"/>
        <v>6621166</v>
      </c>
      <c r="F27" s="75">
        <f t="shared" si="3"/>
        <v>94.45747801004867</v>
      </c>
      <c r="G27" s="70">
        <f t="shared" si="4"/>
        <v>99.99880687091324</v>
      </c>
      <c r="H27" s="71">
        <v>6621245</v>
      </c>
      <c r="I27" s="72">
        <v>6621166</v>
      </c>
      <c r="J27" s="71"/>
      <c r="K27" s="72"/>
      <c r="L27" s="71"/>
      <c r="M27" s="72"/>
      <c r="N27" s="71"/>
      <c r="O27" s="73"/>
    </row>
    <row r="28" spans="1:15" s="74" customFormat="1" ht="12" customHeight="1">
      <c r="A28" s="64"/>
      <c r="B28" s="65" t="s">
        <v>32</v>
      </c>
      <c r="C28" s="66">
        <v>256800</v>
      </c>
      <c r="D28" s="67">
        <f t="shared" si="5"/>
        <v>5517000</v>
      </c>
      <c r="E28" s="68">
        <f t="shared" si="5"/>
        <v>0</v>
      </c>
      <c r="F28" s="75">
        <f t="shared" si="3"/>
        <v>0</v>
      </c>
      <c r="G28" s="70">
        <f t="shared" si="4"/>
        <v>0</v>
      </c>
      <c r="H28" s="71">
        <v>5517000</v>
      </c>
      <c r="I28" s="72">
        <v>0</v>
      </c>
      <c r="J28" s="71"/>
      <c r="K28" s="72"/>
      <c r="L28" s="71"/>
      <c r="M28" s="72"/>
      <c r="N28" s="71"/>
      <c r="O28" s="79"/>
    </row>
    <row r="29" spans="1:15" s="63" customFormat="1" ht="26.25" customHeight="1">
      <c r="A29" s="81" t="s">
        <v>38</v>
      </c>
      <c r="B29" s="54" t="s">
        <v>39</v>
      </c>
      <c r="C29" s="55">
        <f>C30+C31+C32</f>
        <v>2745240</v>
      </c>
      <c r="D29" s="56">
        <f t="shared" si="5"/>
        <v>3764966</v>
      </c>
      <c r="E29" s="57">
        <f>I29+M29+O29+K29</f>
        <v>3163503</v>
      </c>
      <c r="F29" s="58">
        <f t="shared" si="3"/>
        <v>115.23593565589894</v>
      </c>
      <c r="G29" s="59">
        <f t="shared" si="4"/>
        <v>84.02474285292351</v>
      </c>
      <c r="H29" s="60">
        <f>SUM(H30:H33)</f>
        <v>3120700</v>
      </c>
      <c r="I29" s="61">
        <f>SUM(I30:I33)</f>
        <v>2519558</v>
      </c>
      <c r="J29" s="60">
        <f>SUM(J30:J32)</f>
        <v>200000</v>
      </c>
      <c r="K29" s="61">
        <f>SUM(K30:K32)</f>
        <v>199693</v>
      </c>
      <c r="L29" s="60">
        <f>L30</f>
        <v>16600</v>
      </c>
      <c r="M29" s="61">
        <f>M30</f>
        <v>16595</v>
      </c>
      <c r="N29" s="60">
        <f>SUM(N30:N31)</f>
        <v>427666</v>
      </c>
      <c r="O29" s="82">
        <f>SUM(O30:O31)</f>
        <v>427657</v>
      </c>
    </row>
    <row r="30" spans="1:15" s="74" customFormat="1" ht="12.75" customHeight="1">
      <c r="A30" s="64"/>
      <c r="B30" s="65" t="s">
        <v>22</v>
      </c>
      <c r="C30" s="66">
        <v>2426532</v>
      </c>
      <c r="D30" s="67">
        <f t="shared" si="5"/>
        <v>3404966</v>
      </c>
      <c r="E30" s="68">
        <f t="shared" si="5"/>
        <v>3050775</v>
      </c>
      <c r="F30" s="75">
        <f t="shared" si="3"/>
        <v>125.72572708705263</v>
      </c>
      <c r="G30" s="70">
        <f t="shared" si="4"/>
        <v>89.59781096198904</v>
      </c>
      <c r="H30" s="71">
        <v>2760700</v>
      </c>
      <c r="I30" s="72">
        <v>2406830</v>
      </c>
      <c r="J30" s="71">
        <v>200000</v>
      </c>
      <c r="K30" s="72">
        <v>199693</v>
      </c>
      <c r="L30" s="71">
        <v>16600</v>
      </c>
      <c r="M30" s="72">
        <v>16595</v>
      </c>
      <c r="N30" s="71">
        <v>427666</v>
      </c>
      <c r="O30" s="73">
        <v>427657</v>
      </c>
    </row>
    <row r="31" spans="1:15" s="74" customFormat="1" ht="12.75" customHeight="1">
      <c r="A31" s="64"/>
      <c r="B31" s="65" t="s">
        <v>37</v>
      </c>
      <c r="C31" s="66">
        <v>40000</v>
      </c>
      <c r="D31" s="67"/>
      <c r="E31" s="68"/>
      <c r="F31" s="75"/>
      <c r="G31" s="70"/>
      <c r="H31" s="71"/>
      <c r="I31" s="72"/>
      <c r="J31" s="71"/>
      <c r="K31" s="72"/>
      <c r="L31" s="71"/>
      <c r="M31" s="72"/>
      <c r="N31" s="71"/>
      <c r="O31" s="73"/>
    </row>
    <row r="32" spans="1:15" s="74" customFormat="1" ht="12.75" customHeight="1">
      <c r="A32" s="64"/>
      <c r="B32" s="65" t="s">
        <v>29</v>
      </c>
      <c r="C32" s="66">
        <v>278708</v>
      </c>
      <c r="D32" s="67">
        <f t="shared" si="5"/>
        <v>360000</v>
      </c>
      <c r="E32" s="68">
        <f t="shared" si="5"/>
        <v>112728</v>
      </c>
      <c r="F32" s="75">
        <f t="shared" si="3"/>
        <v>40.4466323176945</v>
      </c>
      <c r="G32" s="70">
        <f>E32/D32*100</f>
        <v>31.313333333333333</v>
      </c>
      <c r="H32" s="71">
        <v>360000</v>
      </c>
      <c r="I32" s="72">
        <v>112728</v>
      </c>
      <c r="J32" s="71"/>
      <c r="K32" s="72"/>
      <c r="L32" s="71"/>
      <c r="M32" s="72"/>
      <c r="N32" s="71"/>
      <c r="O32" s="79"/>
    </row>
    <row r="33" spans="1:15" s="74" customFormat="1" ht="12.75" customHeight="1" hidden="1">
      <c r="A33" s="64"/>
      <c r="B33" s="65" t="s">
        <v>32</v>
      </c>
      <c r="C33" s="66"/>
      <c r="D33" s="67">
        <f t="shared" si="5"/>
        <v>0</v>
      </c>
      <c r="E33" s="68">
        <f t="shared" si="5"/>
        <v>0</v>
      </c>
      <c r="F33" s="83" t="s">
        <v>24</v>
      </c>
      <c r="G33" s="76" t="s">
        <v>24</v>
      </c>
      <c r="H33" s="71"/>
      <c r="I33" s="72"/>
      <c r="J33" s="71"/>
      <c r="K33" s="72"/>
      <c r="L33" s="71"/>
      <c r="M33" s="72"/>
      <c r="N33" s="71"/>
      <c r="O33" s="79"/>
    </row>
    <row r="34" spans="1:15" s="63" customFormat="1" ht="30" customHeight="1">
      <c r="A34" s="81" t="s">
        <v>40</v>
      </c>
      <c r="B34" s="84" t="s">
        <v>41</v>
      </c>
      <c r="C34" s="55">
        <f>C35+C36+C37</f>
        <v>30589484</v>
      </c>
      <c r="D34" s="56">
        <f t="shared" si="5"/>
        <v>34771508</v>
      </c>
      <c r="E34" s="57">
        <f t="shared" si="5"/>
        <v>32095299</v>
      </c>
      <c r="F34" s="58">
        <f>E34/C34*100</f>
        <v>104.92265577281394</v>
      </c>
      <c r="G34" s="59">
        <f t="shared" si="4"/>
        <v>92.30344280725473</v>
      </c>
      <c r="H34" s="60">
        <f>SUM(H35:H37)</f>
        <v>30541976</v>
      </c>
      <c r="I34" s="61">
        <f>SUM(I35:I37)</f>
        <v>28123120</v>
      </c>
      <c r="J34" s="60">
        <f>J35+J36+J37</f>
        <v>3192000</v>
      </c>
      <c r="K34" s="61">
        <f>K35+K36+K37</f>
        <v>2934647</v>
      </c>
      <c r="L34" s="60">
        <f>L35+L36+L37</f>
        <v>757900</v>
      </c>
      <c r="M34" s="61">
        <f>M35+M36+M37</f>
        <v>757900</v>
      </c>
      <c r="N34" s="60">
        <f>N35+N36+N37</f>
        <v>279632</v>
      </c>
      <c r="O34" s="82">
        <f>SUM(O35:O35)</f>
        <v>279632</v>
      </c>
    </row>
    <row r="35" spans="1:15" s="74" customFormat="1" ht="12" customHeight="1">
      <c r="A35" s="64"/>
      <c r="B35" s="65" t="s">
        <v>22</v>
      </c>
      <c r="C35" s="66">
        <v>29118117</v>
      </c>
      <c r="D35" s="67">
        <f t="shared" si="5"/>
        <v>31973758</v>
      </c>
      <c r="E35" s="68">
        <f t="shared" si="5"/>
        <v>30441775</v>
      </c>
      <c r="F35" s="75">
        <f>E35/C35*100</f>
        <v>104.54582279479129</v>
      </c>
      <c r="G35" s="70">
        <f t="shared" si="4"/>
        <v>95.20862389713464</v>
      </c>
      <c r="H35" s="71">
        <v>27920826</v>
      </c>
      <c r="I35" s="72">
        <v>26646196</v>
      </c>
      <c r="J35" s="71">
        <v>3015400</v>
      </c>
      <c r="K35" s="72">
        <v>2758047</v>
      </c>
      <c r="L35" s="71">
        <v>757900</v>
      </c>
      <c r="M35" s="72">
        <v>757900</v>
      </c>
      <c r="N35" s="71">
        <v>279632</v>
      </c>
      <c r="O35" s="73">
        <v>279632</v>
      </c>
    </row>
    <row r="36" spans="1:15" s="74" customFormat="1" ht="11.25" customHeight="1">
      <c r="A36" s="64"/>
      <c r="B36" s="65" t="s">
        <v>37</v>
      </c>
      <c r="C36" s="66">
        <v>543205</v>
      </c>
      <c r="D36" s="67">
        <f t="shared" si="5"/>
        <v>1217300</v>
      </c>
      <c r="E36" s="68">
        <f t="shared" si="5"/>
        <v>812805</v>
      </c>
      <c r="F36" s="75">
        <f>E36/C36*100</f>
        <v>149.63135464511558</v>
      </c>
      <c r="G36" s="70">
        <f t="shared" si="4"/>
        <v>66.77113283496261</v>
      </c>
      <c r="H36" s="71">
        <v>1217300</v>
      </c>
      <c r="I36" s="72">
        <v>812805</v>
      </c>
      <c r="J36" s="71"/>
      <c r="K36" s="72"/>
      <c r="L36" s="71"/>
      <c r="M36" s="72"/>
      <c r="N36" s="71"/>
      <c r="O36" s="73"/>
    </row>
    <row r="37" spans="1:15" s="74" customFormat="1" ht="12" customHeight="1">
      <c r="A37" s="85"/>
      <c r="B37" s="86" t="s">
        <v>42</v>
      </c>
      <c r="C37" s="87">
        <v>928162</v>
      </c>
      <c r="D37" s="88">
        <f t="shared" si="5"/>
        <v>1580450</v>
      </c>
      <c r="E37" s="89">
        <f t="shared" si="5"/>
        <v>840719</v>
      </c>
      <c r="F37" s="69">
        <f>E37/C37*100</f>
        <v>90.57890756139552</v>
      </c>
      <c r="G37" s="90">
        <f>E37/D37*100</f>
        <v>53.19491284127938</v>
      </c>
      <c r="H37" s="91">
        <v>1403850</v>
      </c>
      <c r="I37" s="92">
        <v>664119</v>
      </c>
      <c r="J37" s="91">
        <v>176600</v>
      </c>
      <c r="K37" s="92">
        <v>176600</v>
      </c>
      <c r="L37" s="91"/>
      <c r="M37" s="92"/>
      <c r="N37" s="91"/>
      <c r="O37" s="79"/>
    </row>
    <row r="38" spans="1:15" s="63" customFormat="1" ht="87" customHeight="1">
      <c r="A38" s="77" t="s">
        <v>43</v>
      </c>
      <c r="B38" s="54" t="s">
        <v>44</v>
      </c>
      <c r="C38" s="55">
        <f>SUM(C39)</f>
        <v>15664</v>
      </c>
      <c r="D38" s="56">
        <f>H38+L38+N38+J38</f>
        <v>132897</v>
      </c>
      <c r="E38" s="57">
        <f t="shared" si="5"/>
        <v>132112</v>
      </c>
      <c r="F38" s="58">
        <f>E38/C38*100</f>
        <v>843.4116445352399</v>
      </c>
      <c r="G38" s="59">
        <f t="shared" si="4"/>
        <v>99.40931698984929</v>
      </c>
      <c r="H38" s="60"/>
      <c r="I38" s="61"/>
      <c r="J38" s="60"/>
      <c r="K38" s="61"/>
      <c r="L38" s="60">
        <f>SUM(L39)</f>
        <v>132897</v>
      </c>
      <c r="M38" s="61">
        <f>SUM(M39)</f>
        <v>132112</v>
      </c>
      <c r="N38" s="60"/>
      <c r="O38" s="62"/>
    </row>
    <row r="39" spans="1:15" s="74" customFormat="1" ht="12.75" customHeight="1">
      <c r="A39" s="64"/>
      <c r="B39" s="65" t="s">
        <v>22</v>
      </c>
      <c r="C39" s="66">
        <v>15664</v>
      </c>
      <c r="D39" s="67">
        <f t="shared" si="5"/>
        <v>132897</v>
      </c>
      <c r="E39" s="68">
        <f t="shared" si="5"/>
        <v>132112</v>
      </c>
      <c r="F39" s="75"/>
      <c r="G39" s="70"/>
      <c r="H39" s="71"/>
      <c r="I39" s="72"/>
      <c r="J39" s="71"/>
      <c r="K39" s="72"/>
      <c r="L39" s="71">
        <v>132897</v>
      </c>
      <c r="M39" s="72">
        <v>132112</v>
      </c>
      <c r="N39" s="71"/>
      <c r="O39" s="73"/>
    </row>
    <row r="40" spans="1:15" s="63" customFormat="1" ht="27.75" customHeight="1" hidden="1">
      <c r="A40" s="77" t="s">
        <v>45</v>
      </c>
      <c r="B40" s="54" t="s">
        <v>46</v>
      </c>
      <c r="C40" s="55">
        <f>C41</f>
        <v>0</v>
      </c>
      <c r="D40" s="56">
        <f>H40+L40+N40+J40</f>
        <v>0</v>
      </c>
      <c r="E40" s="57">
        <f>I40+M40+O40+K40</f>
        <v>0</v>
      </c>
      <c r="F40" s="93" t="s">
        <v>24</v>
      </c>
      <c r="G40" s="94" t="s">
        <v>24</v>
      </c>
      <c r="H40" s="60"/>
      <c r="I40" s="61"/>
      <c r="J40" s="60"/>
      <c r="K40" s="61"/>
      <c r="L40" s="60"/>
      <c r="M40" s="61"/>
      <c r="N40" s="60">
        <f>SUM(N41)</f>
        <v>0</v>
      </c>
      <c r="O40" s="62">
        <f>SUM(O41)</f>
        <v>0</v>
      </c>
    </row>
    <row r="41" spans="1:15" s="74" customFormat="1" ht="12.75" customHeight="1" hidden="1">
      <c r="A41" s="64"/>
      <c r="B41" s="65" t="s">
        <v>22</v>
      </c>
      <c r="C41" s="66">
        <v>0</v>
      </c>
      <c r="D41" s="67">
        <f>H41+L41+N41+J41</f>
        <v>0</v>
      </c>
      <c r="E41" s="68">
        <f>I41+M41+O41+K41</f>
        <v>0</v>
      </c>
      <c r="F41" s="75"/>
      <c r="G41" s="70"/>
      <c r="H41" s="71"/>
      <c r="I41" s="72"/>
      <c r="J41" s="71"/>
      <c r="K41" s="72"/>
      <c r="L41" s="71"/>
      <c r="M41" s="72"/>
      <c r="N41" s="71"/>
      <c r="O41" s="73"/>
    </row>
    <row r="42" spans="1:15" s="63" customFormat="1" ht="38.25">
      <c r="A42" s="77" t="s">
        <v>47</v>
      </c>
      <c r="B42" s="54" t="s">
        <v>48</v>
      </c>
      <c r="C42" s="55">
        <f>SUM(C43:C45)</f>
        <v>9747179</v>
      </c>
      <c r="D42" s="56">
        <f t="shared" si="5"/>
        <v>10092446</v>
      </c>
      <c r="E42" s="57">
        <f t="shared" si="5"/>
        <v>10047673</v>
      </c>
      <c r="F42" s="95">
        <f>E42/C42*100</f>
        <v>103.08288172403523</v>
      </c>
      <c r="G42" s="59">
        <f aca="true" t="shared" si="6" ref="G42:G48">E42/D42*100</f>
        <v>99.55637117107192</v>
      </c>
      <c r="H42" s="60">
        <f aca="true" t="shared" si="7" ref="H42:O42">SUM(H43:H45)</f>
        <v>179500</v>
      </c>
      <c r="I42" s="61">
        <f t="shared" si="7"/>
        <v>138885</v>
      </c>
      <c r="J42" s="60">
        <f t="shared" si="7"/>
        <v>1278000</v>
      </c>
      <c r="K42" s="61">
        <f t="shared" si="7"/>
        <v>1273933</v>
      </c>
      <c r="L42" s="60">
        <f t="shared" si="7"/>
        <v>10000</v>
      </c>
      <c r="M42" s="61">
        <f t="shared" si="7"/>
        <v>9979</v>
      </c>
      <c r="N42" s="60">
        <f t="shared" si="7"/>
        <v>8624946</v>
      </c>
      <c r="O42" s="62">
        <f t="shared" si="7"/>
        <v>8624876</v>
      </c>
    </row>
    <row r="43" spans="1:15" s="74" customFormat="1" ht="12.75" customHeight="1">
      <c r="A43" s="64"/>
      <c r="B43" s="65" t="s">
        <v>49</v>
      </c>
      <c r="C43" s="66">
        <v>8241714</v>
      </c>
      <c r="D43" s="67">
        <f t="shared" si="5"/>
        <v>9066161</v>
      </c>
      <c r="E43" s="68">
        <f t="shared" si="5"/>
        <v>9064510</v>
      </c>
      <c r="F43" s="75">
        <f>E43/C43*100</f>
        <v>109.98331172375066</v>
      </c>
      <c r="G43" s="70">
        <f>E43/D43*100</f>
        <v>99.98178942553524</v>
      </c>
      <c r="H43" s="71">
        <v>79500</v>
      </c>
      <c r="I43" s="72">
        <v>78007</v>
      </c>
      <c r="J43" s="71">
        <v>889900</v>
      </c>
      <c r="K43" s="72">
        <f>885833+4000</f>
        <v>889833</v>
      </c>
      <c r="L43" s="71">
        <v>10000</v>
      </c>
      <c r="M43" s="72">
        <v>9979</v>
      </c>
      <c r="N43" s="71">
        <v>8086761</v>
      </c>
      <c r="O43" s="73">
        <v>8086691</v>
      </c>
    </row>
    <row r="44" spans="1:15" s="74" customFormat="1" ht="12.75" customHeight="1">
      <c r="A44" s="64"/>
      <c r="B44" s="65" t="s">
        <v>37</v>
      </c>
      <c r="C44" s="66">
        <v>363271</v>
      </c>
      <c r="D44" s="67">
        <f>H44+L44+N44+J44</f>
        <v>865285</v>
      </c>
      <c r="E44" s="68">
        <f>I44+M44+O44+K44</f>
        <v>861285</v>
      </c>
      <c r="F44" s="75">
        <f>E44/C44*100</f>
        <v>237.09159277784354</v>
      </c>
      <c r="G44" s="70">
        <f>E44/D44*100</f>
        <v>99.53772456473878</v>
      </c>
      <c r="H44" s="71"/>
      <c r="I44" s="72"/>
      <c r="J44" s="71">
        <v>388100</v>
      </c>
      <c r="K44" s="72">
        <v>384100</v>
      </c>
      <c r="L44" s="71"/>
      <c r="M44" s="72"/>
      <c r="N44" s="71">
        <v>477185</v>
      </c>
      <c r="O44" s="73">
        <v>477185</v>
      </c>
    </row>
    <row r="45" spans="1:15" s="74" customFormat="1" ht="12">
      <c r="A45" s="64"/>
      <c r="B45" s="96" t="s">
        <v>29</v>
      </c>
      <c r="C45" s="97">
        <v>1142194</v>
      </c>
      <c r="D45" s="67">
        <f>H45+J45+L45+N45</f>
        <v>161000</v>
      </c>
      <c r="E45" s="68">
        <f>I45+K45+M45+O45</f>
        <v>121878</v>
      </c>
      <c r="F45" s="69">
        <f>E45/C45*100</f>
        <v>10.67051656723814</v>
      </c>
      <c r="G45" s="70">
        <f>E45/D45*100</f>
        <v>75.70062111801242</v>
      </c>
      <c r="H45" s="91">
        <v>100000</v>
      </c>
      <c r="I45" s="92">
        <v>60878</v>
      </c>
      <c r="J45" s="91"/>
      <c r="K45" s="92"/>
      <c r="L45" s="91"/>
      <c r="M45" s="92"/>
      <c r="N45" s="91">
        <v>61000</v>
      </c>
      <c r="O45" s="79">
        <v>61000</v>
      </c>
    </row>
    <row r="46" spans="1:15" s="63" customFormat="1" ht="120.75" customHeight="1">
      <c r="A46" s="77" t="s">
        <v>50</v>
      </c>
      <c r="B46" s="98" t="s">
        <v>51</v>
      </c>
      <c r="C46" s="55">
        <f>SUM(C47)</f>
        <v>545091</v>
      </c>
      <c r="D46" s="56">
        <f aca="true" t="shared" si="8" ref="D46:E63">H46+L46+N46+J46</f>
        <v>674700</v>
      </c>
      <c r="E46" s="57">
        <f t="shared" si="8"/>
        <v>582623</v>
      </c>
      <c r="F46" s="58">
        <f>E46/C46*100</f>
        <v>106.88545582297269</v>
      </c>
      <c r="G46" s="99">
        <f t="shared" si="6"/>
        <v>86.35289758411146</v>
      </c>
      <c r="H46" s="100">
        <f>H47</f>
        <v>674700</v>
      </c>
      <c r="I46" s="101">
        <f>I47</f>
        <v>582623</v>
      </c>
      <c r="J46" s="100"/>
      <c r="K46" s="101"/>
      <c r="L46" s="100"/>
      <c r="M46" s="101"/>
      <c r="N46" s="100"/>
      <c r="O46" s="82"/>
    </row>
    <row r="47" spans="1:15" s="74" customFormat="1" ht="12">
      <c r="A47" s="64"/>
      <c r="B47" s="65" t="s">
        <v>49</v>
      </c>
      <c r="C47" s="66">
        <v>545091</v>
      </c>
      <c r="D47" s="88">
        <f t="shared" si="8"/>
        <v>674700</v>
      </c>
      <c r="E47" s="89">
        <f t="shared" si="8"/>
        <v>582623</v>
      </c>
      <c r="F47" s="102"/>
      <c r="G47" s="90"/>
      <c r="H47" s="71">
        <v>674700</v>
      </c>
      <c r="I47" s="72">
        <v>582623</v>
      </c>
      <c r="J47" s="71"/>
      <c r="K47" s="72"/>
      <c r="L47" s="71"/>
      <c r="M47" s="72"/>
      <c r="N47" s="71"/>
      <c r="O47" s="73"/>
    </row>
    <row r="48" spans="1:15" s="63" customFormat="1" ht="29.25" customHeight="1">
      <c r="A48" s="77" t="s">
        <v>52</v>
      </c>
      <c r="B48" s="54" t="s">
        <v>53</v>
      </c>
      <c r="C48" s="55">
        <f>C49+C50</f>
        <v>2473971</v>
      </c>
      <c r="D48" s="56">
        <f t="shared" si="8"/>
        <v>4250000</v>
      </c>
      <c r="E48" s="57">
        <f t="shared" si="8"/>
        <v>3719133</v>
      </c>
      <c r="F48" s="58">
        <f>E48/C48*100</f>
        <v>150.33050104467677</v>
      </c>
      <c r="G48" s="59">
        <f t="shared" si="6"/>
        <v>87.50901176470587</v>
      </c>
      <c r="H48" s="60">
        <f>H49+H50</f>
        <v>4250000</v>
      </c>
      <c r="I48" s="61">
        <f>I49+I50</f>
        <v>3719133</v>
      </c>
      <c r="J48" s="60"/>
      <c r="K48" s="61"/>
      <c r="L48" s="60"/>
      <c r="M48" s="61"/>
      <c r="N48" s="60"/>
      <c r="O48" s="62"/>
    </row>
    <row r="49" spans="1:15" s="104" customFormat="1" ht="12" customHeight="1">
      <c r="A49" s="64"/>
      <c r="B49" s="65" t="s">
        <v>22</v>
      </c>
      <c r="C49" s="66">
        <v>2473971</v>
      </c>
      <c r="D49" s="67">
        <f t="shared" si="8"/>
        <v>4250000</v>
      </c>
      <c r="E49" s="68">
        <f t="shared" si="8"/>
        <v>3719133</v>
      </c>
      <c r="F49" s="103"/>
      <c r="G49" s="70"/>
      <c r="H49" s="71">
        <v>4250000</v>
      </c>
      <c r="I49" s="72">
        <v>3719133</v>
      </c>
      <c r="J49" s="71"/>
      <c r="K49" s="72"/>
      <c r="L49" s="71"/>
      <c r="M49" s="72"/>
      <c r="N49" s="71"/>
      <c r="O49" s="73"/>
    </row>
    <row r="50" spans="1:15" s="114" customFormat="1" ht="12.75" customHeight="1" hidden="1">
      <c r="A50" s="105"/>
      <c r="B50" s="106" t="s">
        <v>37</v>
      </c>
      <c r="C50" s="107"/>
      <c r="D50" s="108">
        <f t="shared" si="8"/>
        <v>0</v>
      </c>
      <c r="E50" s="109">
        <f t="shared" si="8"/>
        <v>0</v>
      </c>
      <c r="F50" s="95" t="e">
        <f>E50/C50*100</f>
        <v>#DIV/0!</v>
      </c>
      <c r="G50" s="110"/>
      <c r="H50" s="111"/>
      <c r="I50" s="112"/>
      <c r="J50" s="111"/>
      <c r="K50" s="112"/>
      <c r="L50" s="111"/>
      <c r="M50" s="112"/>
      <c r="N50" s="111"/>
      <c r="O50" s="113"/>
    </row>
    <row r="51" spans="1:15" s="63" customFormat="1" ht="20.25" customHeight="1">
      <c r="A51" s="77" t="s">
        <v>54</v>
      </c>
      <c r="B51" s="54" t="s">
        <v>55</v>
      </c>
      <c r="C51" s="115">
        <f>SUM(C52)</f>
        <v>1543618</v>
      </c>
      <c r="D51" s="60">
        <f t="shared" si="8"/>
        <v>6343923</v>
      </c>
      <c r="E51" s="57">
        <f t="shared" si="8"/>
        <v>4443369</v>
      </c>
      <c r="F51" s="58">
        <f>E51/C51*100</f>
        <v>287.854184131048</v>
      </c>
      <c r="G51" s="59">
        <f aca="true" t="shared" si="9" ref="G51:G58">E51/D51*100</f>
        <v>70.04134507937754</v>
      </c>
      <c r="H51" s="116">
        <f>SUM(H52:H53)</f>
        <v>1945477</v>
      </c>
      <c r="I51" s="117">
        <f>SUM(I52:I53)</f>
        <v>44923</v>
      </c>
      <c r="J51" s="116">
        <f>J52</f>
        <v>4398446</v>
      </c>
      <c r="K51" s="117">
        <f>K52</f>
        <v>4398446</v>
      </c>
      <c r="L51" s="116"/>
      <c r="M51" s="61"/>
      <c r="N51" s="60"/>
      <c r="O51" s="62"/>
    </row>
    <row r="52" spans="1:15" s="74" customFormat="1" ht="12" customHeight="1">
      <c r="A52" s="64"/>
      <c r="B52" s="65" t="s">
        <v>22</v>
      </c>
      <c r="C52" s="118">
        <v>1543618</v>
      </c>
      <c r="D52" s="71">
        <f>H52+L52+N52+J52</f>
        <v>6229098</v>
      </c>
      <c r="E52" s="68">
        <f>I52+M52+O52+K52</f>
        <v>4443369</v>
      </c>
      <c r="F52" s="75">
        <f>E52/C52*100</f>
        <v>287.854184131048</v>
      </c>
      <c r="G52" s="70">
        <f>E52/D52*100</f>
        <v>71.33246258125976</v>
      </c>
      <c r="H52" s="71">
        <v>1830652</v>
      </c>
      <c r="I52" s="72">
        <v>44923</v>
      </c>
      <c r="J52" s="71">
        <v>4398446</v>
      </c>
      <c r="K52" s="72">
        <v>4398446</v>
      </c>
      <c r="L52" s="71"/>
      <c r="M52" s="72"/>
      <c r="N52" s="71"/>
      <c r="O52" s="73"/>
    </row>
    <row r="53" spans="1:15" ht="12" customHeight="1">
      <c r="A53" s="119"/>
      <c r="B53" s="86" t="s">
        <v>29</v>
      </c>
      <c r="C53" s="120"/>
      <c r="D53" s="91">
        <f>H53+L53+N53+J53</f>
        <v>114825</v>
      </c>
      <c r="E53" s="89"/>
      <c r="F53" s="69"/>
      <c r="G53" s="121"/>
      <c r="H53" s="122">
        <v>114825</v>
      </c>
      <c r="I53" s="123"/>
      <c r="J53" s="124"/>
      <c r="K53" s="125"/>
      <c r="L53" s="124"/>
      <c r="M53" s="126"/>
      <c r="N53" s="127"/>
      <c r="O53" s="128"/>
    </row>
    <row r="54" spans="1:15" s="63" customFormat="1" ht="31.5" customHeight="1">
      <c r="A54" s="77" t="s">
        <v>56</v>
      </c>
      <c r="B54" s="54" t="s">
        <v>57</v>
      </c>
      <c r="C54" s="55">
        <f>SUM(C55:C57)</f>
        <v>120558423</v>
      </c>
      <c r="D54" s="56">
        <f t="shared" si="8"/>
        <v>141919073</v>
      </c>
      <c r="E54" s="57">
        <f t="shared" si="8"/>
        <v>137853035</v>
      </c>
      <c r="F54" s="58">
        <f aca="true" t="shared" si="10" ref="F54:F59">E54/C54*100</f>
        <v>114.34541989654261</v>
      </c>
      <c r="G54" s="59">
        <f t="shared" si="9"/>
        <v>97.13496014732283</v>
      </c>
      <c r="H54" s="60">
        <f>SUM(H55:H57)</f>
        <v>82950448</v>
      </c>
      <c r="I54" s="61">
        <f>SUM(I55:I57)</f>
        <v>81572579</v>
      </c>
      <c r="J54" s="60">
        <f>SUM(J55:J57)</f>
        <v>58966125</v>
      </c>
      <c r="K54" s="61">
        <f>SUM(K55:K57)</f>
        <v>56277956</v>
      </c>
      <c r="L54" s="60">
        <f>L55</f>
        <v>2500</v>
      </c>
      <c r="M54" s="61">
        <f>M55</f>
        <v>2500</v>
      </c>
      <c r="N54" s="60"/>
      <c r="O54" s="62"/>
    </row>
    <row r="55" spans="1:15" s="74" customFormat="1" ht="11.25" customHeight="1">
      <c r="A55" s="64"/>
      <c r="B55" s="65" t="s">
        <v>22</v>
      </c>
      <c r="C55" s="66">
        <v>114608534</v>
      </c>
      <c r="D55" s="67">
        <f t="shared" si="8"/>
        <v>127055270</v>
      </c>
      <c r="E55" s="68">
        <f t="shared" si="8"/>
        <v>126286006</v>
      </c>
      <c r="F55" s="75">
        <f t="shared" si="10"/>
        <v>110.18900739102028</v>
      </c>
      <c r="G55" s="70">
        <f t="shared" si="9"/>
        <v>99.39454380758862</v>
      </c>
      <c r="H55" s="71">
        <v>74561941</v>
      </c>
      <c r="I55" s="72">
        <v>74083932</v>
      </c>
      <c r="J55" s="71">
        <v>52490829</v>
      </c>
      <c r="K55" s="72">
        <v>52199574</v>
      </c>
      <c r="L55" s="71">
        <v>2500</v>
      </c>
      <c r="M55" s="72">
        <v>2500</v>
      </c>
      <c r="N55" s="71"/>
      <c r="O55" s="73"/>
    </row>
    <row r="56" spans="1:15" s="74" customFormat="1" ht="12" customHeight="1">
      <c r="A56" s="64"/>
      <c r="B56" s="65" t="s">
        <v>23</v>
      </c>
      <c r="C56" s="66">
        <v>161124</v>
      </c>
      <c r="D56" s="67">
        <f>H56+L56+N56+J56</f>
        <v>341279</v>
      </c>
      <c r="E56" s="68">
        <f>I56+M56+O56+K56</f>
        <v>339929</v>
      </c>
      <c r="F56" s="75">
        <f t="shared" si="10"/>
        <v>210.97353591023062</v>
      </c>
      <c r="G56" s="70">
        <f>E56/D56*100</f>
        <v>99.60442922066696</v>
      </c>
      <c r="H56" s="71">
        <v>292038</v>
      </c>
      <c r="I56" s="72">
        <v>290730</v>
      </c>
      <c r="J56" s="71">
        <v>49241</v>
      </c>
      <c r="K56" s="72">
        <v>49199</v>
      </c>
      <c r="L56" s="71"/>
      <c r="M56" s="72"/>
      <c r="N56" s="71"/>
      <c r="O56" s="73"/>
    </row>
    <row r="57" spans="1:15" s="74" customFormat="1" ht="12" customHeight="1">
      <c r="A57" s="85"/>
      <c r="B57" s="86" t="s">
        <v>29</v>
      </c>
      <c r="C57" s="87">
        <v>5788765</v>
      </c>
      <c r="D57" s="88">
        <f t="shared" si="8"/>
        <v>14522524</v>
      </c>
      <c r="E57" s="89">
        <f t="shared" si="8"/>
        <v>11227100</v>
      </c>
      <c r="F57" s="69">
        <f t="shared" si="10"/>
        <v>193.94637716335004</v>
      </c>
      <c r="G57" s="90">
        <f t="shared" si="9"/>
        <v>77.30818692398098</v>
      </c>
      <c r="H57" s="91">
        <v>8096469</v>
      </c>
      <c r="I57" s="92">
        <v>7197917</v>
      </c>
      <c r="J57" s="91">
        <v>6426055</v>
      </c>
      <c r="K57" s="92">
        <v>4029183</v>
      </c>
      <c r="L57" s="91"/>
      <c r="M57" s="92"/>
      <c r="N57" s="91"/>
      <c r="O57" s="79"/>
    </row>
    <row r="58" spans="1:15" s="63" customFormat="1" ht="20.25" customHeight="1">
      <c r="A58" s="77" t="s">
        <v>58</v>
      </c>
      <c r="B58" s="54" t="s">
        <v>59</v>
      </c>
      <c r="C58" s="55">
        <f>SUM(C59)</f>
        <v>46058</v>
      </c>
      <c r="D58" s="56">
        <f t="shared" si="8"/>
        <v>730000</v>
      </c>
      <c r="E58" s="57">
        <f t="shared" si="8"/>
        <v>728050</v>
      </c>
      <c r="F58" s="58">
        <f t="shared" si="10"/>
        <v>1580.7243041382603</v>
      </c>
      <c r="G58" s="59">
        <f t="shared" si="9"/>
        <v>99.73287671232876</v>
      </c>
      <c r="H58" s="60">
        <f>SUM(H59:H60)</f>
        <v>730000</v>
      </c>
      <c r="I58" s="61">
        <f>SUM(I59:I60)</f>
        <v>728050</v>
      </c>
      <c r="J58" s="60"/>
      <c r="K58" s="61"/>
      <c r="L58" s="60"/>
      <c r="M58" s="61"/>
      <c r="N58" s="60"/>
      <c r="O58" s="62"/>
    </row>
    <row r="59" spans="1:15" s="74" customFormat="1" ht="12" customHeight="1">
      <c r="A59" s="64"/>
      <c r="B59" s="129" t="s">
        <v>22</v>
      </c>
      <c r="C59" s="66">
        <v>46058</v>
      </c>
      <c r="D59" s="67">
        <f t="shared" si="8"/>
        <v>230000</v>
      </c>
      <c r="E59" s="68">
        <f t="shared" si="8"/>
        <v>228050</v>
      </c>
      <c r="F59" s="75">
        <f t="shared" si="10"/>
        <v>495.13656693733986</v>
      </c>
      <c r="G59" s="70">
        <f>E59/D59*100</f>
        <v>99.15217391304347</v>
      </c>
      <c r="H59" s="71">
        <v>230000</v>
      </c>
      <c r="I59" s="72">
        <v>228050</v>
      </c>
      <c r="J59" s="71"/>
      <c r="K59" s="72"/>
      <c r="L59" s="71"/>
      <c r="M59" s="72"/>
      <c r="N59" s="71"/>
      <c r="O59" s="73"/>
    </row>
    <row r="60" spans="1:15" s="74" customFormat="1" ht="12" customHeight="1">
      <c r="A60" s="85"/>
      <c r="B60" s="86" t="s">
        <v>32</v>
      </c>
      <c r="C60" s="87"/>
      <c r="D60" s="88">
        <f t="shared" si="8"/>
        <v>500000</v>
      </c>
      <c r="E60" s="89">
        <f t="shared" si="8"/>
        <v>500000</v>
      </c>
      <c r="F60" s="69"/>
      <c r="G60" s="90">
        <f>E60/D60*100</f>
        <v>100</v>
      </c>
      <c r="H60" s="91">
        <v>500000</v>
      </c>
      <c r="I60" s="92">
        <v>500000</v>
      </c>
      <c r="J60" s="91"/>
      <c r="K60" s="92"/>
      <c r="L60" s="91"/>
      <c r="M60" s="92"/>
      <c r="N60" s="91"/>
      <c r="O60" s="79"/>
    </row>
    <row r="61" spans="1:15" s="63" customFormat="1" ht="15" customHeight="1">
      <c r="A61" s="130" t="s">
        <v>60</v>
      </c>
      <c r="B61" s="131" t="s">
        <v>61</v>
      </c>
      <c r="C61" s="132">
        <f>SUM(C62:C64)</f>
        <v>2990693</v>
      </c>
      <c r="D61" s="133">
        <f t="shared" si="8"/>
        <v>4200531</v>
      </c>
      <c r="E61" s="134">
        <f t="shared" si="8"/>
        <v>3585737</v>
      </c>
      <c r="F61" s="78">
        <f aca="true" t="shared" si="11" ref="F61:F85">E61/C61*100</f>
        <v>119.89652565475627</v>
      </c>
      <c r="G61" s="135">
        <f aca="true" t="shared" si="12" ref="G61:G83">E61/D61*100</f>
        <v>85.36389804050964</v>
      </c>
      <c r="H61" s="100">
        <f>SUM(H62:H64)</f>
        <v>4190631</v>
      </c>
      <c r="I61" s="101">
        <f>SUM(I62:I64)</f>
        <v>3577475</v>
      </c>
      <c r="J61" s="100"/>
      <c r="K61" s="101"/>
      <c r="L61" s="100"/>
      <c r="M61" s="101"/>
      <c r="N61" s="100">
        <f>SUM(N62:N64)</f>
        <v>9900</v>
      </c>
      <c r="O61" s="82">
        <f>SUM(O62:O64)</f>
        <v>8262</v>
      </c>
    </row>
    <row r="62" spans="1:15" s="74" customFormat="1" ht="11.25" customHeight="1">
      <c r="A62" s="64"/>
      <c r="B62" s="65" t="s">
        <v>22</v>
      </c>
      <c r="C62" s="66">
        <v>2413677</v>
      </c>
      <c r="D62" s="67">
        <f t="shared" si="8"/>
        <v>3893216</v>
      </c>
      <c r="E62" s="68">
        <f t="shared" si="8"/>
        <v>3279739</v>
      </c>
      <c r="F62" s="75">
        <f t="shared" si="11"/>
        <v>135.8814373257068</v>
      </c>
      <c r="G62" s="110">
        <f t="shared" si="12"/>
        <v>84.24241038771031</v>
      </c>
      <c r="H62" s="71">
        <v>3883316</v>
      </c>
      <c r="I62" s="72">
        <v>3271477</v>
      </c>
      <c r="J62" s="71"/>
      <c r="K62" s="72"/>
      <c r="L62" s="71"/>
      <c r="M62" s="72"/>
      <c r="N62" s="71">
        <v>9900</v>
      </c>
      <c r="O62" s="73">
        <v>8262</v>
      </c>
    </row>
    <row r="63" spans="1:15" s="74" customFormat="1" ht="13.5" customHeight="1">
      <c r="A63" s="64"/>
      <c r="B63" s="129" t="s">
        <v>37</v>
      </c>
      <c r="C63" s="66">
        <v>7930</v>
      </c>
      <c r="D63" s="67">
        <f t="shared" si="8"/>
        <v>145025</v>
      </c>
      <c r="E63" s="68">
        <f t="shared" si="8"/>
        <v>143748</v>
      </c>
      <c r="F63" s="83">
        <f t="shared" si="11"/>
        <v>1812.7112232030263</v>
      </c>
      <c r="G63" s="110">
        <f t="shared" si="12"/>
        <v>99.11946216169626</v>
      </c>
      <c r="H63" s="71">
        <v>145025</v>
      </c>
      <c r="I63" s="72">
        <v>143748</v>
      </c>
      <c r="J63" s="71"/>
      <c r="K63" s="72"/>
      <c r="L63" s="71"/>
      <c r="M63" s="72"/>
      <c r="N63" s="71"/>
      <c r="O63" s="73"/>
    </row>
    <row r="64" spans="1:15" s="74" customFormat="1" ht="13.5" customHeight="1">
      <c r="A64" s="85"/>
      <c r="B64" s="96" t="s">
        <v>29</v>
      </c>
      <c r="C64" s="87">
        <v>569086</v>
      </c>
      <c r="D64" s="88">
        <f aca="true" t="shared" si="13" ref="D64:E78">H64+L64+N64+J64</f>
        <v>162290</v>
      </c>
      <c r="E64" s="89">
        <f t="shared" si="13"/>
        <v>162250</v>
      </c>
      <c r="F64" s="75">
        <f t="shared" si="11"/>
        <v>28.510629324917495</v>
      </c>
      <c r="G64" s="110">
        <f t="shared" si="12"/>
        <v>99.97535276357138</v>
      </c>
      <c r="H64" s="91">
        <v>162290</v>
      </c>
      <c r="I64" s="92">
        <v>162250</v>
      </c>
      <c r="J64" s="91"/>
      <c r="K64" s="92"/>
      <c r="L64" s="91"/>
      <c r="M64" s="92"/>
      <c r="N64" s="91"/>
      <c r="O64" s="79"/>
    </row>
    <row r="65" spans="1:15" s="63" customFormat="1" ht="14.25" customHeight="1">
      <c r="A65" s="77" t="s">
        <v>62</v>
      </c>
      <c r="B65" s="136" t="s">
        <v>63</v>
      </c>
      <c r="C65" s="132">
        <f>C66+C67+C68</f>
        <v>42144784</v>
      </c>
      <c r="D65" s="133">
        <f t="shared" si="13"/>
        <v>44696242</v>
      </c>
      <c r="E65" s="134">
        <f t="shared" si="13"/>
        <v>43395677</v>
      </c>
      <c r="F65" s="137">
        <f t="shared" si="11"/>
        <v>102.96808497108445</v>
      </c>
      <c r="G65" s="59">
        <f t="shared" si="12"/>
        <v>97.0902139826431</v>
      </c>
      <c r="H65" s="100">
        <f aca="true" t="shared" si="14" ref="H65:M65">SUM(H66:H68)</f>
        <v>19821194</v>
      </c>
      <c r="I65" s="101">
        <f t="shared" si="14"/>
        <v>19372901</v>
      </c>
      <c r="J65" s="100">
        <f t="shared" si="14"/>
        <v>5938109</v>
      </c>
      <c r="K65" s="101">
        <f t="shared" si="14"/>
        <v>5148826</v>
      </c>
      <c r="L65" s="100">
        <f t="shared" si="14"/>
        <v>18920439</v>
      </c>
      <c r="M65" s="101">
        <f t="shared" si="14"/>
        <v>18857450</v>
      </c>
      <c r="N65" s="100">
        <f>N66</f>
        <v>16500</v>
      </c>
      <c r="O65" s="82">
        <f>O66</f>
        <v>16500</v>
      </c>
    </row>
    <row r="66" spans="1:15" s="74" customFormat="1" ht="11.25" customHeight="1">
      <c r="A66" s="64"/>
      <c r="B66" s="65" t="s">
        <v>22</v>
      </c>
      <c r="C66" s="66">
        <v>41199799</v>
      </c>
      <c r="D66" s="67">
        <f t="shared" si="13"/>
        <v>44146242</v>
      </c>
      <c r="E66" s="68">
        <f t="shared" si="13"/>
        <v>42865032</v>
      </c>
      <c r="F66" s="75">
        <f t="shared" si="11"/>
        <v>104.04184738862439</v>
      </c>
      <c r="G66" s="70">
        <f t="shared" si="12"/>
        <v>97.09780506345251</v>
      </c>
      <c r="H66" s="71">
        <v>19271194</v>
      </c>
      <c r="I66" s="72">
        <v>18842256</v>
      </c>
      <c r="J66" s="71">
        <v>5938109</v>
      </c>
      <c r="K66" s="72">
        <v>5148826</v>
      </c>
      <c r="L66" s="71">
        <v>18920439</v>
      </c>
      <c r="M66" s="72">
        <v>18857450</v>
      </c>
      <c r="N66" s="71">
        <v>16500</v>
      </c>
      <c r="O66" s="73">
        <v>16500</v>
      </c>
    </row>
    <row r="67" spans="1:15" s="74" customFormat="1" ht="12">
      <c r="A67" s="64"/>
      <c r="B67" s="65" t="s">
        <v>37</v>
      </c>
      <c r="C67" s="66">
        <v>371689</v>
      </c>
      <c r="D67" s="67">
        <f t="shared" si="13"/>
        <v>155500</v>
      </c>
      <c r="E67" s="68">
        <f t="shared" si="13"/>
        <v>155325</v>
      </c>
      <c r="F67" s="75">
        <f t="shared" si="11"/>
        <v>41.78896873461415</v>
      </c>
      <c r="G67" s="70">
        <f t="shared" si="12"/>
        <v>99.88745980707395</v>
      </c>
      <c r="H67" s="71">
        <v>155500</v>
      </c>
      <c r="I67" s="72">
        <v>155325</v>
      </c>
      <c r="J67" s="71"/>
      <c r="K67" s="72"/>
      <c r="L67" s="71"/>
      <c r="M67" s="72"/>
      <c r="N67" s="71"/>
      <c r="O67" s="73"/>
    </row>
    <row r="68" spans="1:15" s="74" customFormat="1" ht="12">
      <c r="A68" s="64"/>
      <c r="B68" s="65" t="s">
        <v>29</v>
      </c>
      <c r="C68" s="66">
        <v>573296</v>
      </c>
      <c r="D68" s="67">
        <f t="shared" si="13"/>
        <v>394500</v>
      </c>
      <c r="E68" s="68">
        <f t="shared" si="13"/>
        <v>375320</v>
      </c>
      <c r="F68" s="75">
        <f t="shared" si="11"/>
        <v>65.46705366861097</v>
      </c>
      <c r="G68" s="70">
        <f>E68/D68*100</f>
        <v>95.1381495564005</v>
      </c>
      <c r="H68" s="71">
        <v>394500</v>
      </c>
      <c r="I68" s="72">
        <v>375320</v>
      </c>
      <c r="J68" s="71"/>
      <c r="K68" s="72"/>
      <c r="L68" s="71"/>
      <c r="M68" s="72"/>
      <c r="N68" s="71"/>
      <c r="O68" s="73"/>
    </row>
    <row r="69" spans="1:15" s="63" customFormat="1" ht="42" customHeight="1">
      <c r="A69" s="77" t="s">
        <v>64</v>
      </c>
      <c r="B69" s="54" t="s">
        <v>65</v>
      </c>
      <c r="C69" s="55">
        <f>C70+C71+C72</f>
        <v>4413450</v>
      </c>
      <c r="D69" s="56">
        <f t="shared" si="13"/>
        <v>7150033</v>
      </c>
      <c r="E69" s="57">
        <f t="shared" si="13"/>
        <v>6811022</v>
      </c>
      <c r="F69" s="58">
        <f t="shared" si="11"/>
        <v>154.32421348378253</v>
      </c>
      <c r="G69" s="59">
        <f t="shared" si="12"/>
        <v>95.25860929592912</v>
      </c>
      <c r="H69" s="60">
        <f>H70+H71+H72</f>
        <v>4347234</v>
      </c>
      <c r="I69" s="61">
        <f>I70+I71+I72</f>
        <v>4091015</v>
      </c>
      <c r="J69" s="60">
        <f>J70+J71</f>
        <v>2676799</v>
      </c>
      <c r="K69" s="61">
        <f>K70+K71</f>
        <v>2594007</v>
      </c>
      <c r="L69" s="60"/>
      <c r="M69" s="61"/>
      <c r="N69" s="60">
        <f>SUM(N70:N71)</f>
        <v>126000</v>
      </c>
      <c r="O69" s="62">
        <f>SUM(O70:O71)</f>
        <v>126000</v>
      </c>
    </row>
    <row r="70" spans="1:15" s="74" customFormat="1" ht="12" customHeight="1">
      <c r="A70" s="64"/>
      <c r="B70" s="65" t="s">
        <v>22</v>
      </c>
      <c r="C70" s="66">
        <v>4091126</v>
      </c>
      <c r="D70" s="67">
        <f t="shared" si="13"/>
        <v>6984033</v>
      </c>
      <c r="E70" s="68">
        <f t="shared" si="13"/>
        <v>6651385</v>
      </c>
      <c r="F70" s="75">
        <f t="shared" si="11"/>
        <v>162.5807907162967</v>
      </c>
      <c r="G70" s="70">
        <f t="shared" si="12"/>
        <v>95.23702136000789</v>
      </c>
      <c r="H70" s="71">
        <v>4181234</v>
      </c>
      <c r="I70" s="72">
        <v>3931378</v>
      </c>
      <c r="J70" s="71">
        <v>2676799</v>
      </c>
      <c r="K70" s="72">
        <v>2594007</v>
      </c>
      <c r="L70" s="71"/>
      <c r="M70" s="72"/>
      <c r="N70" s="71">
        <v>126000</v>
      </c>
      <c r="O70" s="73">
        <v>126000</v>
      </c>
    </row>
    <row r="71" spans="1:15" s="74" customFormat="1" ht="15" customHeight="1" hidden="1">
      <c r="A71" s="64"/>
      <c r="B71" s="65" t="s">
        <v>37</v>
      </c>
      <c r="C71" s="66">
        <v>0</v>
      </c>
      <c r="D71" s="67">
        <f t="shared" si="13"/>
        <v>0</v>
      </c>
      <c r="E71" s="68">
        <f t="shared" si="13"/>
        <v>0</v>
      </c>
      <c r="F71" s="75" t="e">
        <f t="shared" si="11"/>
        <v>#DIV/0!</v>
      </c>
      <c r="G71" s="76" t="s">
        <v>24</v>
      </c>
      <c r="H71" s="71"/>
      <c r="I71" s="72"/>
      <c r="J71" s="71"/>
      <c r="K71" s="72"/>
      <c r="L71" s="71"/>
      <c r="M71" s="72"/>
      <c r="N71" s="71"/>
      <c r="O71" s="73"/>
    </row>
    <row r="72" spans="1:15" s="74" customFormat="1" ht="15" customHeight="1">
      <c r="A72" s="64"/>
      <c r="B72" s="65" t="s">
        <v>29</v>
      </c>
      <c r="C72" s="66">
        <v>322324</v>
      </c>
      <c r="D72" s="67">
        <f t="shared" si="13"/>
        <v>166000</v>
      </c>
      <c r="E72" s="68">
        <f t="shared" si="13"/>
        <v>159637</v>
      </c>
      <c r="F72" s="75">
        <f t="shared" si="11"/>
        <v>49.52687358062074</v>
      </c>
      <c r="G72" s="70"/>
      <c r="H72" s="71">
        <v>166000</v>
      </c>
      <c r="I72" s="72">
        <v>159637</v>
      </c>
      <c r="J72" s="71"/>
      <c r="K72" s="72"/>
      <c r="L72" s="71"/>
      <c r="M72" s="72"/>
      <c r="N72" s="71"/>
      <c r="O72" s="73"/>
    </row>
    <row r="73" spans="1:15" s="63" customFormat="1" ht="32.25" customHeight="1">
      <c r="A73" s="77" t="s">
        <v>66</v>
      </c>
      <c r="B73" s="54" t="s">
        <v>67</v>
      </c>
      <c r="C73" s="55">
        <f>SUM(C74:C76)</f>
        <v>11337011</v>
      </c>
      <c r="D73" s="56">
        <f t="shared" si="13"/>
        <v>13575039</v>
      </c>
      <c r="E73" s="57">
        <f t="shared" si="13"/>
        <v>13046947</v>
      </c>
      <c r="F73" s="58">
        <f t="shared" si="11"/>
        <v>115.08277622734953</v>
      </c>
      <c r="G73" s="59">
        <f t="shared" si="12"/>
        <v>96.10983069735563</v>
      </c>
      <c r="H73" s="60">
        <f>SUM(H74:H76)</f>
        <v>2569093</v>
      </c>
      <c r="I73" s="61">
        <f>SUM(I74:I76)</f>
        <v>2452151</v>
      </c>
      <c r="J73" s="60">
        <f>SUM(J74:J76)</f>
        <v>11005946</v>
      </c>
      <c r="K73" s="61">
        <f>SUM(K74:K76)</f>
        <v>10594796</v>
      </c>
      <c r="L73" s="60"/>
      <c r="M73" s="61"/>
      <c r="N73" s="60"/>
      <c r="O73" s="62"/>
    </row>
    <row r="74" spans="1:15" s="74" customFormat="1" ht="11.25" customHeight="1">
      <c r="A74" s="64"/>
      <c r="B74" s="65" t="s">
        <v>22</v>
      </c>
      <c r="C74" s="66">
        <v>11075213</v>
      </c>
      <c r="D74" s="67">
        <f t="shared" si="13"/>
        <v>13318389</v>
      </c>
      <c r="E74" s="68">
        <f t="shared" si="13"/>
        <v>12791278</v>
      </c>
      <c r="F74" s="138">
        <f t="shared" si="11"/>
        <v>115.49464556573315</v>
      </c>
      <c r="G74" s="70">
        <f t="shared" si="12"/>
        <v>96.04223153415927</v>
      </c>
      <c r="H74" s="71">
        <v>2527893</v>
      </c>
      <c r="I74" s="72">
        <v>2411345</v>
      </c>
      <c r="J74" s="71">
        <v>10790496</v>
      </c>
      <c r="K74" s="72">
        <v>10379933</v>
      </c>
      <c r="L74" s="71"/>
      <c r="M74" s="72"/>
      <c r="N74" s="71"/>
      <c r="O74" s="73"/>
    </row>
    <row r="75" spans="1:15" s="74" customFormat="1" ht="12.75" customHeight="1">
      <c r="A75" s="64"/>
      <c r="B75" s="65" t="s">
        <v>37</v>
      </c>
      <c r="C75" s="72">
        <v>14978</v>
      </c>
      <c r="D75" s="67">
        <f t="shared" si="13"/>
        <v>9150</v>
      </c>
      <c r="E75" s="68">
        <f t="shared" si="13"/>
        <v>9150</v>
      </c>
      <c r="F75" s="138">
        <f t="shared" si="11"/>
        <v>61.089598077179865</v>
      </c>
      <c r="G75" s="70">
        <f t="shared" si="12"/>
        <v>100</v>
      </c>
      <c r="H75" s="71"/>
      <c r="I75" s="72"/>
      <c r="J75" s="71">
        <v>9150</v>
      </c>
      <c r="K75" s="72">
        <v>9150</v>
      </c>
      <c r="L75" s="71"/>
      <c r="M75" s="72"/>
      <c r="N75" s="71"/>
      <c r="O75" s="73"/>
    </row>
    <row r="76" spans="1:15" s="74" customFormat="1" ht="12.75" customHeight="1">
      <c r="A76" s="139"/>
      <c r="B76" s="65" t="s">
        <v>29</v>
      </c>
      <c r="C76" s="140">
        <v>246820</v>
      </c>
      <c r="D76" s="67">
        <f t="shared" si="13"/>
        <v>247500</v>
      </c>
      <c r="E76" s="68">
        <f t="shared" si="13"/>
        <v>246519</v>
      </c>
      <c r="F76" s="138">
        <f t="shared" si="11"/>
        <v>99.8780487804878</v>
      </c>
      <c r="G76" s="70">
        <f t="shared" si="12"/>
        <v>99.60363636363635</v>
      </c>
      <c r="H76" s="71">
        <v>41200</v>
      </c>
      <c r="I76" s="72">
        <v>40806</v>
      </c>
      <c r="J76" s="71">
        <v>206300</v>
      </c>
      <c r="K76" s="72">
        <v>205713</v>
      </c>
      <c r="L76" s="71"/>
      <c r="M76" s="72"/>
      <c r="N76" s="71"/>
      <c r="O76" s="73"/>
    </row>
    <row r="77" spans="1:15" s="141" customFormat="1" ht="51">
      <c r="A77" s="77" t="s">
        <v>68</v>
      </c>
      <c r="B77" s="54" t="s">
        <v>69</v>
      </c>
      <c r="C77" s="80">
        <f>SUM(C78:C81)</f>
        <v>17523267</v>
      </c>
      <c r="D77" s="56">
        <f t="shared" si="13"/>
        <v>27324800</v>
      </c>
      <c r="E77" s="57">
        <f t="shared" si="13"/>
        <v>24023036</v>
      </c>
      <c r="F77" s="58">
        <f t="shared" si="11"/>
        <v>137.09222144477968</v>
      </c>
      <c r="G77" s="59">
        <f t="shared" si="12"/>
        <v>87.9166032322286</v>
      </c>
      <c r="H77" s="60">
        <f>SUM(H78:H81)</f>
        <v>21736360</v>
      </c>
      <c r="I77" s="61">
        <f>SUM(I78:I81)</f>
        <v>18443211</v>
      </c>
      <c r="J77" s="60">
        <f>SUM(J78:J81)</f>
        <v>5588440</v>
      </c>
      <c r="K77" s="61">
        <f>SUM(K78:K81)</f>
        <v>5579825</v>
      </c>
      <c r="L77" s="60"/>
      <c r="M77" s="61"/>
      <c r="N77" s="60"/>
      <c r="O77" s="62"/>
    </row>
    <row r="78" spans="1:15" s="74" customFormat="1" ht="12" customHeight="1">
      <c r="A78" s="64"/>
      <c r="B78" s="65" t="s">
        <v>22</v>
      </c>
      <c r="C78" s="66">
        <v>11865103</v>
      </c>
      <c r="D78" s="67">
        <f t="shared" si="13"/>
        <v>14364215</v>
      </c>
      <c r="E78" s="68">
        <f t="shared" si="13"/>
        <v>14107266</v>
      </c>
      <c r="F78" s="75">
        <f t="shared" si="11"/>
        <v>118.89712208987989</v>
      </c>
      <c r="G78" s="70">
        <f t="shared" si="12"/>
        <v>98.21118661896944</v>
      </c>
      <c r="H78" s="71">
        <v>8871775</v>
      </c>
      <c r="I78" s="72">
        <v>8614851</v>
      </c>
      <c r="J78" s="71">
        <v>5492440</v>
      </c>
      <c r="K78" s="72">
        <v>5492415</v>
      </c>
      <c r="L78" s="71"/>
      <c r="M78" s="72"/>
      <c r="N78" s="71"/>
      <c r="O78" s="73"/>
    </row>
    <row r="79" spans="1:15" s="74" customFormat="1" ht="12" customHeight="1">
      <c r="A79" s="64"/>
      <c r="B79" s="142" t="s">
        <v>37</v>
      </c>
      <c r="C79" s="66"/>
      <c r="D79" s="67">
        <f>H79+L79+N79+J79</f>
        <v>37125</v>
      </c>
      <c r="E79" s="68">
        <f>I79+M79+O79+K79</f>
        <v>37125</v>
      </c>
      <c r="F79" s="83"/>
      <c r="G79" s="70"/>
      <c r="H79" s="71">
        <v>37125</v>
      </c>
      <c r="I79" s="72">
        <v>37125</v>
      </c>
      <c r="J79" s="71"/>
      <c r="K79" s="72"/>
      <c r="L79" s="71"/>
      <c r="M79" s="72"/>
      <c r="N79" s="71"/>
      <c r="O79" s="73"/>
    </row>
    <row r="80" spans="1:15" s="74" customFormat="1" ht="12" customHeight="1">
      <c r="A80" s="139"/>
      <c r="B80" s="65" t="s">
        <v>29</v>
      </c>
      <c r="C80" s="66">
        <v>5658164</v>
      </c>
      <c r="D80" s="67">
        <f>H80+L80+N80+J80</f>
        <v>12923460</v>
      </c>
      <c r="E80" s="68">
        <f>I80+M80+O80+K80</f>
        <v>9878645</v>
      </c>
      <c r="F80" s="75">
        <f t="shared" si="11"/>
        <v>174.5909980693384</v>
      </c>
      <c r="G80" s="70">
        <f t="shared" si="12"/>
        <v>76.43962994430285</v>
      </c>
      <c r="H80" s="71">
        <v>12827460</v>
      </c>
      <c r="I80" s="72">
        <v>9791235</v>
      </c>
      <c r="J80" s="71">
        <v>96000</v>
      </c>
      <c r="K80" s="72">
        <v>87410</v>
      </c>
      <c r="L80" s="71"/>
      <c r="M80" s="72"/>
      <c r="N80" s="71"/>
      <c r="O80" s="73"/>
    </row>
    <row r="81" spans="1:15" s="74" customFormat="1" ht="12" customHeight="1">
      <c r="A81" s="143"/>
      <c r="B81" s="86" t="s">
        <v>32</v>
      </c>
      <c r="C81" s="87"/>
      <c r="D81" s="88"/>
      <c r="E81" s="89"/>
      <c r="F81" s="102"/>
      <c r="G81" s="90"/>
      <c r="H81" s="91"/>
      <c r="I81" s="92"/>
      <c r="J81" s="91"/>
      <c r="K81" s="92"/>
      <c r="L81" s="91"/>
      <c r="M81" s="92"/>
      <c r="N81" s="91"/>
      <c r="O81" s="79"/>
    </row>
    <row r="82" spans="1:15" s="43" customFormat="1" ht="44.25" customHeight="1">
      <c r="A82" s="77" t="s">
        <v>70</v>
      </c>
      <c r="B82" s="54" t="s">
        <v>71</v>
      </c>
      <c r="C82" s="55">
        <f>C83+C84+C85</f>
        <v>22142676</v>
      </c>
      <c r="D82" s="56">
        <f aca="true" t="shared" si="15" ref="D82:E85">H82+L82+N82+J82</f>
        <v>20859841</v>
      </c>
      <c r="E82" s="57">
        <f t="shared" si="15"/>
        <v>19989517</v>
      </c>
      <c r="F82" s="58">
        <f t="shared" si="11"/>
        <v>90.27597658024712</v>
      </c>
      <c r="G82" s="59">
        <f t="shared" si="12"/>
        <v>95.82775343301994</v>
      </c>
      <c r="H82" s="60">
        <f>H83+H84+H85</f>
        <v>7516441</v>
      </c>
      <c r="I82" s="61">
        <f>I83+I84+I85</f>
        <v>6819627</v>
      </c>
      <c r="J82" s="60">
        <f>SUM(J83:J85)</f>
        <v>13270400</v>
      </c>
      <c r="K82" s="61">
        <f>SUM(K83:K85)</f>
        <v>13101890</v>
      </c>
      <c r="L82" s="60">
        <f>L83</f>
        <v>5000</v>
      </c>
      <c r="M82" s="61">
        <f>M83</f>
        <v>0</v>
      </c>
      <c r="N82" s="60">
        <f>SUM(N83:N84)</f>
        <v>68000</v>
      </c>
      <c r="O82" s="62">
        <f>SUM(O83:O84)</f>
        <v>68000</v>
      </c>
    </row>
    <row r="83" spans="1:15" s="104" customFormat="1" ht="12.75" customHeight="1">
      <c r="A83" s="139"/>
      <c r="B83" s="65" t="s">
        <v>49</v>
      </c>
      <c r="C83" s="66">
        <v>15272265</v>
      </c>
      <c r="D83" s="67">
        <f t="shared" si="15"/>
        <v>18535841</v>
      </c>
      <c r="E83" s="68">
        <f t="shared" si="15"/>
        <v>17818995</v>
      </c>
      <c r="F83" s="75">
        <f t="shared" si="11"/>
        <v>116.67552258947838</v>
      </c>
      <c r="G83" s="70">
        <f t="shared" si="12"/>
        <v>96.13264917410545</v>
      </c>
      <c r="H83" s="71">
        <v>7516441</v>
      </c>
      <c r="I83" s="72">
        <v>6819627</v>
      </c>
      <c r="J83" s="71">
        <v>11014400</v>
      </c>
      <c r="K83" s="72">
        <v>10999368</v>
      </c>
      <c r="L83" s="71">
        <v>5000</v>
      </c>
      <c r="M83" s="72">
        <v>0</v>
      </c>
      <c r="N83" s="71"/>
      <c r="O83" s="73"/>
    </row>
    <row r="84" spans="1:15" s="74" customFormat="1" ht="13.5" customHeight="1">
      <c r="A84" s="64"/>
      <c r="B84" s="65" t="s">
        <v>37</v>
      </c>
      <c r="C84" s="66">
        <v>269300</v>
      </c>
      <c r="D84" s="67">
        <f t="shared" si="15"/>
        <v>188000</v>
      </c>
      <c r="E84" s="68">
        <f t="shared" si="15"/>
        <v>183200</v>
      </c>
      <c r="F84" s="75">
        <f t="shared" si="11"/>
        <v>68.02822131451912</v>
      </c>
      <c r="G84" s="70">
        <f>E84/D84*100</f>
        <v>97.44680851063829</v>
      </c>
      <c r="H84" s="71"/>
      <c r="I84" s="72"/>
      <c r="J84" s="71">
        <v>120000</v>
      </c>
      <c r="K84" s="72">
        <v>115200</v>
      </c>
      <c r="L84" s="71"/>
      <c r="M84" s="72"/>
      <c r="N84" s="71">
        <v>68000</v>
      </c>
      <c r="O84" s="73">
        <v>68000</v>
      </c>
    </row>
    <row r="85" spans="1:15" s="74" customFormat="1" ht="12.75" customHeight="1">
      <c r="A85" s="143"/>
      <c r="B85" s="86" t="s">
        <v>29</v>
      </c>
      <c r="C85" s="87">
        <v>6601111</v>
      </c>
      <c r="D85" s="88">
        <f t="shared" si="15"/>
        <v>2136000</v>
      </c>
      <c r="E85" s="89">
        <f t="shared" si="15"/>
        <v>1987322</v>
      </c>
      <c r="F85" s="69">
        <f t="shared" si="11"/>
        <v>30.105871572224736</v>
      </c>
      <c r="G85" s="90">
        <f>E85/D85*100</f>
        <v>93.03941947565542</v>
      </c>
      <c r="H85" s="91"/>
      <c r="I85" s="92"/>
      <c r="J85" s="91">
        <v>2136000</v>
      </c>
      <c r="K85" s="92">
        <v>1987322</v>
      </c>
      <c r="L85" s="91"/>
      <c r="M85" s="92"/>
      <c r="N85" s="91"/>
      <c r="O85" s="79"/>
    </row>
    <row r="86" spans="1:15" s="43" customFormat="1" ht="76.5" customHeight="1" hidden="1">
      <c r="A86" s="77" t="s">
        <v>72</v>
      </c>
      <c r="B86" s="54" t="s">
        <v>73</v>
      </c>
      <c r="C86" s="55">
        <f>SUM(C87)</f>
        <v>0</v>
      </c>
      <c r="D86" s="56"/>
      <c r="E86" s="57"/>
      <c r="F86" s="95"/>
      <c r="G86" s="59"/>
      <c r="H86" s="60"/>
      <c r="I86" s="61"/>
      <c r="J86" s="60"/>
      <c r="K86" s="61"/>
      <c r="L86" s="60"/>
      <c r="M86" s="61"/>
      <c r="N86" s="60"/>
      <c r="O86" s="62"/>
    </row>
    <row r="87" spans="1:15" s="104" customFormat="1" ht="12.75" customHeight="1" hidden="1">
      <c r="A87" s="139"/>
      <c r="B87" s="65" t="s">
        <v>49</v>
      </c>
      <c r="C87" s="66"/>
      <c r="D87" s="67"/>
      <c r="E87" s="68"/>
      <c r="F87" s="75"/>
      <c r="G87" s="70"/>
      <c r="H87" s="71"/>
      <c r="I87" s="72"/>
      <c r="J87" s="71"/>
      <c r="K87" s="72"/>
      <c r="L87" s="71"/>
      <c r="M87" s="72"/>
      <c r="N87" s="71"/>
      <c r="O87" s="73"/>
    </row>
    <row r="88" spans="1:15" s="148" customFormat="1" ht="26.25" customHeight="1">
      <c r="A88" s="81" t="s">
        <v>74</v>
      </c>
      <c r="B88" s="54" t="s">
        <v>75</v>
      </c>
      <c r="C88" s="144">
        <f>SUM(C89:C92)</f>
        <v>10123648</v>
      </c>
      <c r="D88" s="56">
        <f aca="true" t="shared" si="16" ref="D88:E98">H88+L88+N88+J88</f>
        <v>19975830</v>
      </c>
      <c r="E88" s="57">
        <f t="shared" si="16"/>
        <v>17035591</v>
      </c>
      <c r="F88" s="58">
        <f>E88/C88*100</f>
        <v>168.2752205529074</v>
      </c>
      <c r="G88" s="59">
        <f>E88/D88*100</f>
        <v>85.28101710917643</v>
      </c>
      <c r="H88" s="145">
        <f>SUM(H89:H92)</f>
        <v>19975830</v>
      </c>
      <c r="I88" s="146">
        <f>SUM(I89:I92)</f>
        <v>17035591</v>
      </c>
      <c r="J88" s="145"/>
      <c r="K88" s="146"/>
      <c r="L88" s="60"/>
      <c r="M88" s="61"/>
      <c r="N88" s="145"/>
      <c r="O88" s="147"/>
    </row>
    <row r="89" spans="1:15" s="74" customFormat="1" ht="12" customHeight="1">
      <c r="A89" s="64"/>
      <c r="B89" s="65" t="s">
        <v>22</v>
      </c>
      <c r="C89" s="66">
        <v>4235937</v>
      </c>
      <c r="D89" s="67">
        <f t="shared" si="16"/>
        <v>4601163</v>
      </c>
      <c r="E89" s="68">
        <f t="shared" si="16"/>
        <v>4564571</v>
      </c>
      <c r="F89" s="75">
        <f>E89/C89*100</f>
        <v>107.7582362532776</v>
      </c>
      <c r="G89" s="70">
        <f>E89/D89*100</f>
        <v>99.20472280595145</v>
      </c>
      <c r="H89" s="71">
        <v>4601163</v>
      </c>
      <c r="I89" s="72">
        <v>4564571</v>
      </c>
      <c r="J89" s="71"/>
      <c r="K89" s="72"/>
      <c r="L89" s="71"/>
      <c r="M89" s="72"/>
      <c r="N89" s="71"/>
      <c r="O89" s="73"/>
    </row>
    <row r="90" spans="1:15" s="74" customFormat="1" ht="12" customHeight="1">
      <c r="A90" s="64"/>
      <c r="B90" s="142" t="s">
        <v>37</v>
      </c>
      <c r="C90" s="66"/>
      <c r="D90" s="67">
        <f t="shared" si="16"/>
        <v>65000</v>
      </c>
      <c r="E90" s="68">
        <f t="shared" si="16"/>
        <v>65000</v>
      </c>
      <c r="F90" s="75"/>
      <c r="G90" s="70">
        <f>E90/D90*100</f>
        <v>100</v>
      </c>
      <c r="H90" s="71">
        <v>65000</v>
      </c>
      <c r="I90" s="72">
        <v>65000</v>
      </c>
      <c r="J90" s="71"/>
      <c r="K90" s="72"/>
      <c r="L90" s="71"/>
      <c r="M90" s="72"/>
      <c r="N90" s="71"/>
      <c r="O90" s="149"/>
    </row>
    <row r="91" spans="1:15" s="74" customFormat="1" ht="13.5" customHeight="1">
      <c r="A91" s="64"/>
      <c r="B91" s="150" t="s">
        <v>76</v>
      </c>
      <c r="C91" s="66">
        <v>2540000</v>
      </c>
      <c r="D91" s="67">
        <f t="shared" si="16"/>
        <v>7113000</v>
      </c>
      <c r="E91" s="68">
        <f>I91+M91+O91+K91</f>
        <v>4513000</v>
      </c>
      <c r="F91" s="75">
        <f>E91/C91*100</f>
        <v>177.67716535433073</v>
      </c>
      <c r="G91" s="70">
        <f>E91/D91*100</f>
        <v>63.44720933502038</v>
      </c>
      <c r="H91" s="71">
        <v>7113000</v>
      </c>
      <c r="I91" s="72">
        <v>4513000</v>
      </c>
      <c r="J91" s="71"/>
      <c r="K91" s="72"/>
      <c r="L91" s="71"/>
      <c r="M91" s="72"/>
      <c r="N91" s="71"/>
      <c r="O91" s="149"/>
    </row>
    <row r="92" spans="1:15" s="74" customFormat="1" ht="12" customHeight="1" thickBot="1">
      <c r="A92" s="139"/>
      <c r="B92" s="65" t="s">
        <v>29</v>
      </c>
      <c r="C92" s="66">
        <v>3347711</v>
      </c>
      <c r="D92" s="67">
        <f t="shared" si="16"/>
        <v>8196667</v>
      </c>
      <c r="E92" s="68">
        <f t="shared" si="16"/>
        <v>7893020</v>
      </c>
      <c r="F92" s="75">
        <f>E92/C92*100</f>
        <v>235.77363756907332</v>
      </c>
      <c r="G92" s="70">
        <f aca="true" t="shared" si="17" ref="G92:G114">E92/D92*100</f>
        <v>96.29548205386409</v>
      </c>
      <c r="H92" s="71">
        <v>8196667</v>
      </c>
      <c r="I92" s="72">
        <v>7893020</v>
      </c>
      <c r="J92" s="71"/>
      <c r="K92" s="72"/>
      <c r="L92" s="71"/>
      <c r="M92" s="72"/>
      <c r="N92" s="71"/>
      <c r="O92" s="151"/>
    </row>
    <row r="93" spans="1:15" s="163" customFormat="1" ht="15.75" thickTop="1">
      <c r="A93" s="152" t="s">
        <v>7</v>
      </c>
      <c r="B93" s="153"/>
      <c r="C93" s="154">
        <f>C8+C11+C13+C17+C22+C24+C29+C34+C38+C42+C48+C51+C54+C58+C61+C69+C73+C77+C82+C86+C88+C46+C65+C40</f>
        <v>335660674</v>
      </c>
      <c r="D93" s="155">
        <f t="shared" si="16"/>
        <v>415808423</v>
      </c>
      <c r="E93" s="156">
        <f t="shared" si="16"/>
        <v>385494481</v>
      </c>
      <c r="F93" s="157">
        <f>E93/C93*100</f>
        <v>114.84648362470963</v>
      </c>
      <c r="G93" s="158">
        <f t="shared" si="17"/>
        <v>92.70963734181016</v>
      </c>
      <c r="H93" s="159">
        <f>H8+H11+H13+H17+H22+H24+H29+H34+H38+H42+H48+H51+H54+H58+H61+H69+H73+H77+H82+H86+H88+H46+H65+H40</f>
        <v>256446040</v>
      </c>
      <c r="I93" s="160">
        <f>I8+I11+I13+I17+I22+I24+I29+I34+I38+I42+I48+I51+I54+I58+I61+I69+I73+I77+I82+I86+I88+I46+I65+I40</f>
        <v>232958784</v>
      </c>
      <c r="J93" s="159">
        <f>J8+J11+J13+J17+J22+J24+J29+J34+J38+J42+J48+J51+J54+J58+J61+J69+J73+J77+J82+J86+J88+J65+J40</f>
        <v>129900265</v>
      </c>
      <c r="K93" s="160">
        <f>K8+K11+K13+K17+K22+K24+K29+K34+K38+K42+K48+K51+K54+K58+K61+K69+K73+K77+K82+K86+K88+K65+K40</f>
        <v>123144143</v>
      </c>
      <c r="L93" s="159">
        <f>L8+L11+L13+L17+L22+L24+L29+L34+L38+L42+L48+L51+L54+L58+L61+L69+L73+L77+L82+L86+L88+L65+L40</f>
        <v>19870474</v>
      </c>
      <c r="M93" s="161">
        <f>M8+M11+M13+M17+M22+M24+M29+M34+M38+M42+M48+M51+M54+M58+M61+M69+M73+M77+M82+M86+M88+M65+M40</f>
        <v>19801674</v>
      </c>
      <c r="N93" s="159">
        <f>N8+N11+N13+N17+N22+N24+N29+N34+N38+N42+N48+N51+N54+N58+N61+N69+N73+N77+N82+N86+N88+N46+N65+N40</f>
        <v>9591644</v>
      </c>
      <c r="O93" s="162">
        <f>O8+O11+O13+O17+O22+O24+O29+O34+O38+O42+O48+O51+O54+O58+O61+O69+O73+O77+O82+O86+O88+O65+O40</f>
        <v>9589880</v>
      </c>
    </row>
    <row r="94" spans="1:15" s="175" customFormat="1" ht="12.75">
      <c r="A94" s="164" t="s">
        <v>77</v>
      </c>
      <c r="B94" s="165"/>
      <c r="C94" s="166"/>
      <c r="D94" s="167"/>
      <c r="E94" s="168"/>
      <c r="F94" s="169"/>
      <c r="G94" s="170"/>
      <c r="H94" s="171"/>
      <c r="I94" s="166"/>
      <c r="J94" s="171"/>
      <c r="K94" s="166"/>
      <c r="L94" s="171"/>
      <c r="M94" s="172"/>
      <c r="N94" s="173"/>
      <c r="O94" s="174"/>
    </row>
    <row r="95" spans="1:15" s="188" customFormat="1" ht="15">
      <c r="A95" s="176" t="s">
        <v>78</v>
      </c>
      <c r="B95" s="177"/>
      <c r="C95" s="178">
        <f>C9+C14+C18+C23+C25+C30+C35+C39+C43+C47+C49+C52+C55+C59+C62+C66+C70+C74+C78+C83+C89</f>
        <v>270945526</v>
      </c>
      <c r="D95" s="179">
        <f t="shared" si="16"/>
        <v>312489918</v>
      </c>
      <c r="E95" s="180">
        <f t="shared" si="16"/>
        <v>303042409</v>
      </c>
      <c r="F95" s="181">
        <f aca="true" t="shared" si="18" ref="F95:F102">E95/C95*100</f>
        <v>111.84624949297005</v>
      </c>
      <c r="G95" s="182">
        <f t="shared" si="17"/>
        <v>96.97669958107257</v>
      </c>
      <c r="H95" s="183">
        <f aca="true" t="shared" si="19" ref="H95:O95">H9+H14+H18+H23+H25+H30+H35+H39+H43+H47+H49+H52+H55+H59+H62+H66+H70+H74+H78+H83+H89</f>
        <v>185465166</v>
      </c>
      <c r="I95" s="184">
        <f t="shared" si="19"/>
        <v>177978951</v>
      </c>
      <c r="J95" s="183">
        <f t="shared" si="19"/>
        <v>98168819</v>
      </c>
      <c r="K95" s="184">
        <f t="shared" si="19"/>
        <v>96278089</v>
      </c>
      <c r="L95" s="183">
        <f t="shared" si="19"/>
        <v>19870474</v>
      </c>
      <c r="M95" s="185">
        <f t="shared" si="19"/>
        <v>19801674</v>
      </c>
      <c r="N95" s="186">
        <f t="shared" si="19"/>
        <v>8985459</v>
      </c>
      <c r="O95" s="187">
        <f t="shared" si="19"/>
        <v>8983695</v>
      </c>
    </row>
    <row r="96" spans="1:15" s="104" customFormat="1" ht="12">
      <c r="A96" s="189" t="s">
        <v>79</v>
      </c>
      <c r="B96" s="190"/>
      <c r="C96" s="72">
        <v>242183843</v>
      </c>
      <c r="D96" s="191">
        <f t="shared" si="16"/>
        <v>283633985</v>
      </c>
      <c r="E96" s="192">
        <f t="shared" si="16"/>
        <v>274257040</v>
      </c>
      <c r="F96" s="193">
        <f t="shared" si="18"/>
        <v>113.24332647574677</v>
      </c>
      <c r="G96" s="194">
        <f t="shared" si="17"/>
        <v>96.69399807642938</v>
      </c>
      <c r="H96" s="71">
        <f>H95</f>
        <v>185465166</v>
      </c>
      <c r="I96" s="72">
        <f>I95</f>
        <v>177978951</v>
      </c>
      <c r="J96" s="71">
        <f>J95</f>
        <v>98168819</v>
      </c>
      <c r="K96" s="72">
        <f>K95</f>
        <v>96278089</v>
      </c>
      <c r="L96" s="71"/>
      <c r="M96" s="195"/>
      <c r="N96" s="196"/>
      <c r="O96" s="149"/>
    </row>
    <row r="97" spans="1:15" s="104" customFormat="1" ht="12">
      <c r="A97" s="189" t="s">
        <v>80</v>
      </c>
      <c r="B97" s="190"/>
      <c r="C97" s="72">
        <v>28636287</v>
      </c>
      <c r="D97" s="191">
        <f t="shared" si="16"/>
        <v>28776263</v>
      </c>
      <c r="E97" s="192">
        <f t="shared" si="16"/>
        <v>28710720</v>
      </c>
      <c r="F97" s="193">
        <f t="shared" si="18"/>
        <v>100.25992545751478</v>
      </c>
      <c r="G97" s="194">
        <f t="shared" si="17"/>
        <v>99.77223241252695</v>
      </c>
      <c r="H97" s="71"/>
      <c r="I97" s="72"/>
      <c r="J97" s="71"/>
      <c r="K97" s="72"/>
      <c r="L97" s="196">
        <f>L9+L35+L39+L43+L66</f>
        <v>19846374</v>
      </c>
      <c r="M97" s="195">
        <f>M9+M35+M39+M43+M66</f>
        <v>19782579</v>
      </c>
      <c r="N97" s="196">
        <f>N9+N35+N39+N43+N66+N25+N30+N62+N70-4434-51136</f>
        <v>8929889</v>
      </c>
      <c r="O97" s="149">
        <f>O9+O35+O39+O43+O66+O25+O30+O62+O70-4434-51120</f>
        <v>8928141</v>
      </c>
    </row>
    <row r="98" spans="1:15" s="104" customFormat="1" ht="12">
      <c r="A98" s="189" t="s">
        <v>81</v>
      </c>
      <c r="B98" s="190"/>
      <c r="C98" s="197">
        <v>125396</v>
      </c>
      <c r="D98" s="191">
        <f t="shared" si="16"/>
        <v>79670</v>
      </c>
      <c r="E98" s="192">
        <f t="shared" si="16"/>
        <v>74649</v>
      </c>
      <c r="F98" s="193">
        <f t="shared" si="18"/>
        <v>59.53060703690708</v>
      </c>
      <c r="G98" s="194">
        <f t="shared" si="17"/>
        <v>93.69775323208233</v>
      </c>
      <c r="H98" s="71"/>
      <c r="I98" s="72"/>
      <c r="J98" s="71"/>
      <c r="K98" s="72"/>
      <c r="L98" s="196">
        <f>L83+L55+L30</f>
        <v>24100</v>
      </c>
      <c r="M98" s="195">
        <f>M83+M55+M30</f>
        <v>19095</v>
      </c>
      <c r="N98" s="196">
        <f>4434+51136</f>
        <v>55570</v>
      </c>
      <c r="O98" s="149">
        <f>4434+51120</f>
        <v>55554</v>
      </c>
    </row>
    <row r="99" spans="1:15" s="188" customFormat="1" ht="17.25" customHeight="1">
      <c r="A99" s="198" t="s">
        <v>82</v>
      </c>
      <c r="B99" s="199"/>
      <c r="C99" s="200">
        <f>SUM(C100:C102)</f>
        <v>64715148</v>
      </c>
      <c r="D99" s="179">
        <f>H99+J99+L99+N99</f>
        <v>103318505</v>
      </c>
      <c r="E99" s="180">
        <f>I99+K99+M99+O99</f>
        <v>82452072</v>
      </c>
      <c r="F99" s="181">
        <f t="shared" si="18"/>
        <v>127.40768513733447</v>
      </c>
      <c r="G99" s="182">
        <f t="shared" si="17"/>
        <v>79.80377958430583</v>
      </c>
      <c r="H99" s="186">
        <f>H100</f>
        <v>70980874</v>
      </c>
      <c r="I99" s="201">
        <f>I100</f>
        <v>54979833</v>
      </c>
      <c r="J99" s="186">
        <f>J100</f>
        <v>31731446</v>
      </c>
      <c r="K99" s="201">
        <f>K100</f>
        <v>26866054</v>
      </c>
      <c r="L99" s="186"/>
      <c r="M99" s="201"/>
      <c r="N99" s="186">
        <f>SUM(N100:N102)</f>
        <v>606185</v>
      </c>
      <c r="O99" s="187">
        <f>SUM(O100:O102)</f>
        <v>606185</v>
      </c>
    </row>
    <row r="100" spans="1:15" s="212" customFormat="1" ht="12.75">
      <c r="A100" s="202" t="s">
        <v>79</v>
      </c>
      <c r="B100" s="203"/>
      <c r="C100" s="204">
        <f>C106+C110+C114</f>
        <v>62548355</v>
      </c>
      <c r="D100" s="205">
        <f>H100+J100</f>
        <v>102712320</v>
      </c>
      <c r="E100" s="206">
        <f>I100+K100</f>
        <v>81845887</v>
      </c>
      <c r="F100" s="207">
        <f t="shared" si="18"/>
        <v>130.85218148422928</v>
      </c>
      <c r="G100" s="170">
        <f t="shared" si="17"/>
        <v>79.68458603602761</v>
      </c>
      <c r="H100" s="208">
        <f>H106+H110+H114</f>
        <v>70980874</v>
      </c>
      <c r="I100" s="112">
        <f>I106+I110+I114</f>
        <v>54979833</v>
      </c>
      <c r="J100" s="208">
        <f>J106+J110+J114</f>
        <v>31731446</v>
      </c>
      <c r="K100" s="112">
        <f>K106+K110+K114</f>
        <v>26866054</v>
      </c>
      <c r="L100" s="209"/>
      <c r="M100" s="210"/>
      <c r="N100" s="209"/>
      <c r="O100" s="211"/>
    </row>
    <row r="101" spans="1:15" s="212" customFormat="1" ht="12.75">
      <c r="A101" s="202" t="s">
        <v>80</v>
      </c>
      <c r="B101" s="203"/>
      <c r="C101" s="204">
        <f>C107+C111</f>
        <v>1217668</v>
      </c>
      <c r="D101" s="205">
        <f>L101+N101</f>
        <v>538185</v>
      </c>
      <c r="E101" s="206">
        <f>M101+O101</f>
        <v>538185</v>
      </c>
      <c r="F101" s="207">
        <f t="shared" si="18"/>
        <v>44.198007995611285</v>
      </c>
      <c r="G101" s="170">
        <f t="shared" si="17"/>
        <v>100</v>
      </c>
      <c r="H101" s="208"/>
      <c r="I101" s="112"/>
      <c r="J101" s="208"/>
      <c r="K101" s="112"/>
      <c r="L101" s="209"/>
      <c r="M101" s="210"/>
      <c r="N101" s="209">
        <f>N107+N111</f>
        <v>538185</v>
      </c>
      <c r="O101" s="211">
        <f>O107+O111</f>
        <v>538185</v>
      </c>
    </row>
    <row r="102" spans="1:15" s="212" customFormat="1" ht="12.75">
      <c r="A102" s="202" t="s">
        <v>81</v>
      </c>
      <c r="B102" s="203"/>
      <c r="C102" s="204">
        <f>C112</f>
        <v>949125</v>
      </c>
      <c r="D102" s="205">
        <f>L102+N102</f>
        <v>68000</v>
      </c>
      <c r="E102" s="206">
        <f>M102+O102</f>
        <v>68000</v>
      </c>
      <c r="F102" s="207">
        <f t="shared" si="18"/>
        <v>7.164493612537864</v>
      </c>
      <c r="G102" s="170">
        <f t="shared" si="17"/>
        <v>100</v>
      </c>
      <c r="H102" s="208"/>
      <c r="I102" s="112"/>
      <c r="J102" s="208"/>
      <c r="K102" s="112"/>
      <c r="L102" s="209"/>
      <c r="M102" s="210"/>
      <c r="N102" s="209">
        <f>N108</f>
        <v>68000</v>
      </c>
      <c r="O102" s="211">
        <f>O108</f>
        <v>68000</v>
      </c>
    </row>
    <row r="103" spans="1:15" s="104" customFormat="1" ht="12.75" customHeight="1">
      <c r="A103" s="213"/>
      <c r="B103" s="214"/>
      <c r="C103" s="197"/>
      <c r="D103" s="191"/>
      <c r="E103" s="192"/>
      <c r="F103" s="193"/>
      <c r="G103" s="194"/>
      <c r="H103" s="71"/>
      <c r="I103" s="72"/>
      <c r="J103" s="71"/>
      <c r="K103" s="72"/>
      <c r="L103" s="196"/>
      <c r="M103" s="195"/>
      <c r="N103" s="196"/>
      <c r="O103" s="149"/>
    </row>
    <row r="104" spans="1:15" s="104" customFormat="1" ht="10.5" customHeight="1">
      <c r="A104" s="215" t="s">
        <v>77</v>
      </c>
      <c r="B104" s="214"/>
      <c r="C104" s="197"/>
      <c r="D104" s="191"/>
      <c r="E104" s="192"/>
      <c r="F104" s="193"/>
      <c r="G104" s="194"/>
      <c r="H104" s="71"/>
      <c r="I104" s="72"/>
      <c r="J104" s="71"/>
      <c r="K104" s="72"/>
      <c r="L104" s="196"/>
      <c r="M104" s="195"/>
      <c r="N104" s="196"/>
      <c r="O104" s="149"/>
    </row>
    <row r="105" spans="1:15" s="227" customFormat="1" ht="12">
      <c r="A105" s="216" t="s">
        <v>83</v>
      </c>
      <c r="B105" s="217"/>
      <c r="C105" s="218">
        <f>C10+C19+C26+C31+C36+C44+C71+C84+C75+C63+C67+C79+C90+C56</f>
        <v>2330345</v>
      </c>
      <c r="D105" s="219">
        <f>H105+L105+N105+J105</f>
        <v>4611614</v>
      </c>
      <c r="E105" s="220">
        <f>I105+M105+O105+K105</f>
        <v>4013416</v>
      </c>
      <c r="F105" s="78">
        <f>E105/C105*100</f>
        <v>172.22411273867172</v>
      </c>
      <c r="G105" s="221">
        <f t="shared" si="17"/>
        <v>87.02844600610545</v>
      </c>
      <c r="H105" s="222">
        <f>H15+H19+H26+H31+H36+H44+H63+H67+H75+H79+H84+H90+H56</f>
        <v>3499938</v>
      </c>
      <c r="I105" s="223">
        <f>I15+I19+I26+I31+I36+I44+I63+I67+I75+I79+I84+I90+I56</f>
        <v>2910582</v>
      </c>
      <c r="J105" s="222">
        <f>J15+J19+J26+J31+J36+J44+J63+J67+J75+J79+J84+J90+J56</f>
        <v>566491</v>
      </c>
      <c r="K105" s="223">
        <f>K15+K19+K26+K31+K36+K44+K63+K67+K75+K79+K84+K90+K56</f>
        <v>557649</v>
      </c>
      <c r="L105" s="224"/>
      <c r="M105" s="225"/>
      <c r="N105" s="224">
        <f>N15+N19+N26+N31+N36+N44+N63+N67+N75+N79+N84+N90</f>
        <v>545185</v>
      </c>
      <c r="O105" s="226">
        <f>O15+O19+O26+O31+O36+O44+O63+O67+O75+O79+O84+O90</f>
        <v>545185</v>
      </c>
    </row>
    <row r="106" spans="1:15" s="240" customFormat="1" ht="12.75" customHeight="1">
      <c r="A106" s="228" t="s">
        <v>79</v>
      </c>
      <c r="B106" s="229"/>
      <c r="C106" s="230">
        <v>2218875</v>
      </c>
      <c r="D106" s="231">
        <f>H106+L106+N106+J106</f>
        <v>4066429</v>
      </c>
      <c r="E106" s="232">
        <f>I106+M106+O106+K106</f>
        <v>3468231</v>
      </c>
      <c r="F106" s="233">
        <f aca="true" t="shared" si="20" ref="F106:F114">E106/C106*100</f>
        <v>156.30583065742775</v>
      </c>
      <c r="G106" s="234">
        <f t="shared" si="17"/>
        <v>85.28935338598068</v>
      </c>
      <c r="H106" s="235">
        <f>H105</f>
        <v>3499938</v>
      </c>
      <c r="I106" s="236">
        <f>I105</f>
        <v>2910582</v>
      </c>
      <c r="J106" s="235">
        <f>J105</f>
        <v>566491</v>
      </c>
      <c r="K106" s="236">
        <f>K105</f>
        <v>557649</v>
      </c>
      <c r="L106" s="235"/>
      <c r="M106" s="237"/>
      <c r="N106" s="238"/>
      <c r="O106" s="239"/>
    </row>
    <row r="107" spans="1:15" s="240" customFormat="1" ht="12.75" customHeight="1">
      <c r="A107" s="228" t="s">
        <v>80</v>
      </c>
      <c r="B107" s="229"/>
      <c r="C107" s="230">
        <v>111470</v>
      </c>
      <c r="D107" s="231">
        <f>H107+L107+N107+J107</f>
        <v>477185</v>
      </c>
      <c r="E107" s="232">
        <f>I107+M107+O107+K107</f>
        <v>477185</v>
      </c>
      <c r="F107" s="78">
        <f t="shared" si="20"/>
        <v>428.08378936036604</v>
      </c>
      <c r="G107" s="234">
        <f t="shared" si="17"/>
        <v>100</v>
      </c>
      <c r="H107" s="235"/>
      <c r="I107" s="236"/>
      <c r="J107" s="235"/>
      <c r="K107" s="236"/>
      <c r="L107" s="235"/>
      <c r="M107" s="237"/>
      <c r="N107" s="238">
        <f>N105-N108</f>
        <v>477185</v>
      </c>
      <c r="O107" s="239">
        <f>O105-O108</f>
        <v>477185</v>
      </c>
    </row>
    <row r="108" spans="1:15" s="240" customFormat="1" ht="12.75" customHeight="1">
      <c r="A108" s="228" t="s">
        <v>81</v>
      </c>
      <c r="B108" s="229"/>
      <c r="C108" s="236"/>
      <c r="D108" s="231">
        <f>H108+L108+N108+J108</f>
        <v>68000</v>
      </c>
      <c r="E108" s="232">
        <f>I108+M108+O108+K108</f>
        <v>68000</v>
      </c>
      <c r="F108" s="233"/>
      <c r="G108" s="234">
        <f>E108/D108*100</f>
        <v>100</v>
      </c>
      <c r="H108" s="235"/>
      <c r="I108" s="236"/>
      <c r="J108" s="235"/>
      <c r="K108" s="236"/>
      <c r="L108" s="235"/>
      <c r="M108" s="237"/>
      <c r="N108" s="238">
        <v>68000</v>
      </c>
      <c r="O108" s="239">
        <v>68000</v>
      </c>
    </row>
    <row r="109" spans="1:15" s="227" customFormat="1" ht="12">
      <c r="A109" s="216" t="s">
        <v>84</v>
      </c>
      <c r="B109" s="217"/>
      <c r="C109" s="218">
        <v>59588003</v>
      </c>
      <c r="D109" s="219">
        <f>H109+L109+N109+J109</f>
        <v>83576891</v>
      </c>
      <c r="E109" s="220">
        <f>I109+M109+O109+K109</f>
        <v>71425656</v>
      </c>
      <c r="F109" s="78">
        <f t="shared" si="20"/>
        <v>119.86583272475167</v>
      </c>
      <c r="G109" s="221">
        <f t="shared" si="17"/>
        <v>85.46101098687674</v>
      </c>
      <c r="H109" s="222">
        <f>H16+H20+H27+H32+H37+H45+H64+H68+H72+H76+H80+H85+H92+H57+H53</f>
        <v>52350936</v>
      </c>
      <c r="I109" s="241">
        <f>I16+I20+I27+I32+I37+I45+I64+I68+I72+I76+I80+I85+I92+I57+I53</f>
        <v>45056251</v>
      </c>
      <c r="J109" s="222">
        <f>J16+J20+J27+J32+J37+J45+J64+J68+J72+J76+J80+J85+J92+J57</f>
        <v>31164955</v>
      </c>
      <c r="K109" s="241">
        <f>K16+K20+K27+K32+K37+K45+K64+K68+K72+K76+K80+K85+K92+K57</f>
        <v>26308405</v>
      </c>
      <c r="L109" s="222"/>
      <c r="M109" s="241"/>
      <c r="N109" s="222">
        <f>N16+N20+N27+N32+N37+N45+N64+N68+N72+N76+N80+N85+N92</f>
        <v>61000</v>
      </c>
      <c r="O109" s="226">
        <f>O16+O20+O27+O32+O37+O45+O64+O68+O72+O76+O80+O85+O92</f>
        <v>61000</v>
      </c>
    </row>
    <row r="110" spans="1:15" s="240" customFormat="1" ht="12.75" customHeight="1">
      <c r="A110" s="228" t="s">
        <v>79</v>
      </c>
      <c r="B110" s="229"/>
      <c r="C110" s="230">
        <v>57532680</v>
      </c>
      <c r="D110" s="231">
        <f>H110+L110+N110+J110</f>
        <v>83515891</v>
      </c>
      <c r="E110" s="232">
        <f>I110+M110+O110+K110</f>
        <v>71364656</v>
      </c>
      <c r="F110" s="233">
        <f t="shared" si="20"/>
        <v>124.04194624689828</v>
      </c>
      <c r="G110" s="234">
        <f t="shared" si="17"/>
        <v>85.45039171048298</v>
      </c>
      <c r="H110" s="235">
        <f>H109</f>
        <v>52350936</v>
      </c>
      <c r="I110" s="236">
        <f>I109</f>
        <v>45056251</v>
      </c>
      <c r="J110" s="235">
        <f>J109</f>
        <v>31164955</v>
      </c>
      <c r="K110" s="236">
        <f>K109</f>
        <v>26308405</v>
      </c>
      <c r="L110" s="235"/>
      <c r="M110" s="237"/>
      <c r="N110" s="238"/>
      <c r="O110" s="239"/>
    </row>
    <row r="111" spans="1:15" s="240" customFormat="1" ht="12.75" customHeight="1">
      <c r="A111" s="228" t="s">
        <v>80</v>
      </c>
      <c r="B111" s="229"/>
      <c r="C111" s="236">
        <v>1106198</v>
      </c>
      <c r="D111" s="231">
        <f>H111+L111+N111+J111</f>
        <v>61000</v>
      </c>
      <c r="E111" s="232">
        <f>I111+M111+O111+K111</f>
        <v>61000</v>
      </c>
      <c r="F111" s="233">
        <f t="shared" si="20"/>
        <v>5.514383500964565</v>
      </c>
      <c r="G111" s="234">
        <f t="shared" si="17"/>
        <v>100</v>
      </c>
      <c r="H111" s="235"/>
      <c r="I111" s="236"/>
      <c r="J111" s="235"/>
      <c r="K111" s="236"/>
      <c r="L111" s="235"/>
      <c r="M111" s="237"/>
      <c r="N111" s="238">
        <f>N45</f>
        <v>61000</v>
      </c>
      <c r="O111" s="239">
        <f>O45</f>
        <v>61000</v>
      </c>
    </row>
    <row r="112" spans="1:15" s="240" customFormat="1" ht="12.75" customHeight="1">
      <c r="A112" s="228" t="s">
        <v>81</v>
      </c>
      <c r="B112" s="229"/>
      <c r="C112" s="236">
        <v>949125</v>
      </c>
      <c r="D112" s="231"/>
      <c r="E112" s="232"/>
      <c r="F112" s="233"/>
      <c r="G112" s="234"/>
      <c r="H112" s="235"/>
      <c r="I112" s="236"/>
      <c r="J112" s="235"/>
      <c r="K112" s="236"/>
      <c r="L112" s="235"/>
      <c r="M112" s="237"/>
      <c r="N112" s="238"/>
      <c r="O112" s="239"/>
    </row>
    <row r="113" spans="1:15" s="248" customFormat="1" ht="12">
      <c r="A113" s="242" t="s">
        <v>85</v>
      </c>
      <c r="B113" s="217"/>
      <c r="C113" s="243">
        <f>C28+C81+C33+C91</f>
        <v>2796800</v>
      </c>
      <c r="D113" s="219">
        <f>H113+L113+N113+J113</f>
        <v>15130000</v>
      </c>
      <c r="E113" s="220">
        <f>I113+M113+O113+K113</f>
        <v>7013000</v>
      </c>
      <c r="F113" s="78">
        <f t="shared" si="20"/>
        <v>250.7508581235698</v>
      </c>
      <c r="G113" s="221">
        <f t="shared" si="17"/>
        <v>46.35161929940516</v>
      </c>
      <c r="H113" s="244">
        <f>H28+H81+H33+H91+H21+H60</f>
        <v>15130000</v>
      </c>
      <c r="I113" s="243">
        <f>I28+I81+I33+I91+I21+I60</f>
        <v>7013000</v>
      </c>
      <c r="J113" s="244"/>
      <c r="K113" s="243"/>
      <c r="L113" s="244"/>
      <c r="M113" s="245"/>
      <c r="N113" s="246"/>
      <c r="O113" s="247"/>
    </row>
    <row r="114" spans="1:15" s="264" customFormat="1" ht="12.75" thickBot="1">
      <c r="A114" s="249" t="s">
        <v>79</v>
      </c>
      <c r="B114" s="250"/>
      <c r="C114" s="251">
        <v>2796800</v>
      </c>
      <c r="D114" s="252">
        <f>H114+L114+N114+J114</f>
        <v>15130000</v>
      </c>
      <c r="E114" s="253">
        <f>I114+M114+O114+K114</f>
        <v>7013000</v>
      </c>
      <c r="F114" s="254">
        <f t="shared" si="20"/>
        <v>250.7508581235698</v>
      </c>
      <c r="G114" s="255">
        <f t="shared" si="17"/>
        <v>46.35161929940516</v>
      </c>
      <c r="H114" s="256">
        <f>H113</f>
        <v>15130000</v>
      </c>
      <c r="I114" s="257">
        <f>I113</f>
        <v>7013000</v>
      </c>
      <c r="J114" s="258"/>
      <c r="K114" s="259"/>
      <c r="L114" s="260"/>
      <c r="M114" s="261"/>
      <c r="N114" s="262"/>
      <c r="O114" s="263"/>
    </row>
    <row r="115" spans="1:15" ht="16.5" thickTop="1">
      <c r="A115" s="266" t="s">
        <v>86</v>
      </c>
      <c r="O115" s="16"/>
    </row>
    <row r="116" spans="1:15" ht="15.75">
      <c r="A116" s="266" t="s">
        <v>87</v>
      </c>
      <c r="O116" s="16"/>
    </row>
    <row r="117" spans="1:15" ht="15.75">
      <c r="A117" s="266" t="s">
        <v>88</v>
      </c>
      <c r="O117" s="16"/>
    </row>
    <row r="118" spans="1:15" ht="15.75">
      <c r="A118" s="265"/>
      <c r="O118" s="16"/>
    </row>
    <row r="119" ht="15.75">
      <c r="A119" s="265"/>
    </row>
    <row r="120" ht="15.75">
      <c r="A120" s="265"/>
    </row>
    <row r="121" ht="15.75">
      <c r="A121" s="265"/>
    </row>
    <row r="122" ht="15.75">
      <c r="A122" s="265"/>
    </row>
    <row r="123" ht="15.75">
      <c r="A123" s="265"/>
    </row>
    <row r="124" ht="15.75">
      <c r="A124" s="265"/>
    </row>
    <row r="125" ht="15.75">
      <c r="A125" s="265"/>
    </row>
    <row r="126" ht="15.75">
      <c r="A126" s="265"/>
    </row>
    <row r="127" ht="15.75">
      <c r="A127" s="265"/>
    </row>
    <row r="128" ht="15.75">
      <c r="A128" s="265"/>
    </row>
    <row r="129" ht="15.75">
      <c r="A129" s="265"/>
    </row>
    <row r="130" ht="15.75">
      <c r="A130" s="265"/>
    </row>
    <row r="131" ht="15.75">
      <c r="A131" s="265"/>
    </row>
    <row r="132" ht="15.75">
      <c r="A132" s="265"/>
    </row>
    <row r="133" ht="15.75">
      <c r="A133" s="265"/>
    </row>
    <row r="134" ht="15.75">
      <c r="A134" s="265"/>
    </row>
    <row r="135" ht="15.75">
      <c r="A135" s="265"/>
    </row>
    <row r="136" ht="15.75">
      <c r="A136" s="265"/>
    </row>
    <row r="137" ht="15.75">
      <c r="A137" s="265"/>
    </row>
    <row r="138" ht="15.75">
      <c r="A138" s="265"/>
    </row>
    <row r="139" ht="15.75">
      <c r="A139" s="265"/>
    </row>
    <row r="140" ht="15.75">
      <c r="A140" s="265"/>
    </row>
    <row r="141" ht="15.75">
      <c r="A141" s="265"/>
    </row>
    <row r="142" ht="15.75">
      <c r="A142" s="265"/>
    </row>
    <row r="143" ht="15.75">
      <c r="A143" s="265"/>
    </row>
    <row r="144" ht="15.75">
      <c r="A144" s="265"/>
    </row>
    <row r="145" ht="15.75">
      <c r="A145" s="265"/>
    </row>
    <row r="146" ht="15.75">
      <c r="A146" s="265"/>
    </row>
    <row r="147" ht="15.75">
      <c r="A147" s="265"/>
    </row>
    <row r="148" ht="15.75">
      <c r="A148" s="265"/>
    </row>
    <row r="149" ht="15.75">
      <c r="A149" s="265"/>
    </row>
    <row r="150" ht="15.75">
      <c r="A150" s="265"/>
    </row>
    <row r="151" ht="15.75">
      <c r="A151" s="265"/>
    </row>
    <row r="152" ht="15.75">
      <c r="A152" s="265"/>
    </row>
    <row r="153" ht="15.75">
      <c r="A153" s="265"/>
    </row>
    <row r="154" ht="15.75">
      <c r="A154" s="265"/>
    </row>
    <row r="155" ht="15.75">
      <c r="A155" s="265"/>
    </row>
    <row r="156" ht="15.75">
      <c r="A156" s="265"/>
    </row>
    <row r="157" ht="15.75">
      <c r="A157" s="265"/>
    </row>
    <row r="158" ht="15.75">
      <c r="A158" s="265"/>
    </row>
    <row r="159" ht="15.75">
      <c r="A159" s="265"/>
    </row>
    <row r="160" ht="15.75">
      <c r="A160" s="265"/>
    </row>
    <row r="161" ht="15.75">
      <c r="A161" s="265"/>
    </row>
    <row r="162" ht="15.75">
      <c r="A162" s="265"/>
    </row>
    <row r="163" ht="15.75">
      <c r="A163" s="265"/>
    </row>
    <row r="164" ht="15.75">
      <c r="A164" s="265"/>
    </row>
    <row r="165" ht="15.75">
      <c r="A165" s="265"/>
    </row>
    <row r="166" ht="15.75">
      <c r="A166" s="265"/>
    </row>
    <row r="167" ht="15.75">
      <c r="A167" s="265"/>
    </row>
    <row r="168" ht="15.75">
      <c r="A168" s="265"/>
    </row>
    <row r="169" ht="15.75">
      <c r="A169" s="265"/>
    </row>
    <row r="170" ht="15.75">
      <c r="A170" s="265"/>
    </row>
    <row r="171" ht="15.75">
      <c r="A171" s="265"/>
    </row>
    <row r="172" ht="15.75">
      <c r="A172" s="265"/>
    </row>
    <row r="173" ht="15.75">
      <c r="A173" s="265"/>
    </row>
    <row r="174" ht="15.75">
      <c r="A174" s="265"/>
    </row>
    <row r="175" ht="15.75">
      <c r="A175" s="265"/>
    </row>
    <row r="176" ht="15.75">
      <c r="A176" s="265"/>
    </row>
    <row r="177" ht="15.75">
      <c r="A177" s="265"/>
    </row>
    <row r="178" ht="15.75">
      <c r="A178" s="265"/>
    </row>
    <row r="179" ht="15.75">
      <c r="A179" s="265"/>
    </row>
    <row r="180" ht="15.75">
      <c r="A180" s="265"/>
    </row>
    <row r="181" ht="15.75">
      <c r="A181" s="265"/>
    </row>
    <row r="182" ht="15.75">
      <c r="A182" s="265"/>
    </row>
    <row r="183" ht="15.75">
      <c r="A183" s="265"/>
    </row>
    <row r="184" ht="15.75">
      <c r="A184" s="265"/>
    </row>
    <row r="185" ht="15.75">
      <c r="A185" s="265"/>
    </row>
    <row r="186" ht="15.75">
      <c r="A186" s="265"/>
    </row>
    <row r="187" ht="15.75">
      <c r="A187" s="265"/>
    </row>
    <row r="188" ht="15.75">
      <c r="A188" s="265"/>
    </row>
    <row r="189" ht="15.75">
      <c r="A189" s="265"/>
    </row>
    <row r="190" ht="15.75">
      <c r="A190" s="265"/>
    </row>
    <row r="191" ht="15.75">
      <c r="A191" s="265"/>
    </row>
    <row r="192" ht="15.75">
      <c r="A192" s="265"/>
    </row>
    <row r="193" ht="15.75">
      <c r="A193" s="265"/>
    </row>
    <row r="194" ht="15.75">
      <c r="A194" s="265"/>
    </row>
    <row r="195" ht="15.75">
      <c r="A195" s="265"/>
    </row>
    <row r="196" ht="15.75">
      <c r="A196" s="265"/>
    </row>
    <row r="197" ht="15.75">
      <c r="A197" s="265"/>
    </row>
    <row r="198" ht="15.75">
      <c r="A198" s="265"/>
    </row>
    <row r="199" ht="15.75">
      <c r="A199" s="265"/>
    </row>
    <row r="200" ht="15.75">
      <c r="A200" s="265"/>
    </row>
    <row r="201" ht="15.75">
      <c r="A201" s="265"/>
    </row>
    <row r="202" ht="15.75">
      <c r="A202" s="265"/>
    </row>
    <row r="203" ht="15.75">
      <c r="A203" s="265"/>
    </row>
    <row r="204" ht="15.75">
      <c r="A204" s="265"/>
    </row>
    <row r="205" ht="15.75">
      <c r="A205" s="265"/>
    </row>
    <row r="206" ht="15.75">
      <c r="A206" s="265"/>
    </row>
    <row r="207" ht="15.75">
      <c r="A207" s="265"/>
    </row>
    <row r="208" ht="15.75">
      <c r="A208" s="265"/>
    </row>
    <row r="209" ht="15.75">
      <c r="A209" s="265"/>
    </row>
    <row r="210" ht="15.75">
      <c r="A210" s="265"/>
    </row>
    <row r="211" ht="15.75">
      <c r="A211" s="265"/>
    </row>
    <row r="212" ht="15.75">
      <c r="A212" s="265"/>
    </row>
    <row r="213" ht="15.75">
      <c r="A213" s="265"/>
    </row>
    <row r="214" ht="15.75">
      <c r="A214" s="265"/>
    </row>
    <row r="215" ht="15.75">
      <c r="A215" s="265"/>
    </row>
    <row r="216" ht="15.75">
      <c r="A216" s="265"/>
    </row>
    <row r="217" ht="15.75">
      <c r="A217" s="265"/>
    </row>
    <row r="218" ht="15.75">
      <c r="A218" s="265"/>
    </row>
  </sheetData>
  <mergeCells count="23">
    <mergeCell ref="A112:B112"/>
    <mergeCell ref="A113:B113"/>
    <mergeCell ref="A114:B114"/>
    <mergeCell ref="A108:B108"/>
    <mergeCell ref="A109:B109"/>
    <mergeCell ref="A110:B110"/>
    <mergeCell ref="A111:B111"/>
    <mergeCell ref="A102:B102"/>
    <mergeCell ref="A105:B105"/>
    <mergeCell ref="A106:B106"/>
    <mergeCell ref="A107:B107"/>
    <mergeCell ref="A97:B97"/>
    <mergeCell ref="A98:B98"/>
    <mergeCell ref="A100:B100"/>
    <mergeCell ref="A101:B101"/>
    <mergeCell ref="A93:B93"/>
    <mergeCell ref="A94:B94"/>
    <mergeCell ref="A95:B95"/>
    <mergeCell ref="A96:B96"/>
    <mergeCell ref="A5:A6"/>
    <mergeCell ref="B5:B6"/>
    <mergeCell ref="C5:C6"/>
    <mergeCell ref="D5:G5"/>
  </mergeCells>
  <printOptions horizontalCentered="1"/>
  <pageMargins left="0.2" right="0.2" top="0.34" bottom="0.19" header="0.2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2010-04-27T09:11:01Z</cp:lastPrinted>
  <dcterms:created xsi:type="dcterms:W3CDTF">2010-04-27T09:10:09Z</dcterms:created>
  <dcterms:modified xsi:type="dcterms:W3CDTF">2010-04-27T11:54:03Z</dcterms:modified>
  <cp:category/>
  <cp:version/>
  <cp:contentType/>
  <cp:contentStatus/>
</cp:coreProperties>
</file>