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600" windowWidth="16635" windowHeight="5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<sst xmlns="http://schemas.openxmlformats.org/spreadsheetml/2006/main" count="42" uniqueCount="40">
  <si>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REALIZACJA PLANU DOCHODÓW W DZIALE 801 OŚWIATA I WYCHOWANIE</t>
  </si>
  <si>
    <t>Treść</t>
  </si>
  <si>
    <t>Przedszkola, szkoły podstawowe, gimnazja i ZOE-AP</t>
  </si>
  <si>
    <t>Szkoły podstawowe specjalne, średnie i zawodowe</t>
  </si>
  <si>
    <t xml:space="preserve">Wykonanie
 2008 rok </t>
  </si>
  <si>
    <t>2009 rok</t>
  </si>
  <si>
    <t>Wykonanie
2008 rok</t>
  </si>
  <si>
    <t xml:space="preserve">Plan pierwotny </t>
  </si>
  <si>
    <t xml:space="preserve">Plan po zmianach </t>
  </si>
  <si>
    <t xml:space="preserve">Wykonanie </t>
  </si>
  <si>
    <t>% wykon. 
5:4</t>
  </si>
  <si>
    <t>Dynamika       5 : 2</t>
  </si>
  <si>
    <t>Plan pierwotny</t>
  </si>
  <si>
    <t>Wykonanie</t>
  </si>
  <si>
    <t>% wykon.  11 : 10</t>
  </si>
  <si>
    <t>Dynamika         11 : 8</t>
  </si>
  <si>
    <t>Dochody z najmu i dzierżawy składników majątkowych</t>
  </si>
  <si>
    <t>Wpływy z opłat</t>
  </si>
  <si>
    <t xml:space="preserve">Odsetki </t>
  </si>
  <si>
    <t>Wpływy z usług</t>
  </si>
  <si>
    <t>Wpływy z tytułu różnych dochodów</t>
  </si>
  <si>
    <t>Wpływy ze sprzedaży składników majątkowych</t>
  </si>
  <si>
    <t>Dotacje, z tego:</t>
  </si>
  <si>
    <t xml:space="preserve">Dotacje celowe z budżetu państwa na inwestycje </t>
  </si>
  <si>
    <t>Dotacje celowe na bieżące zadania własne</t>
  </si>
  <si>
    <t>Środki zewnętrzne:</t>
  </si>
  <si>
    <t>Środki pozyskane z innych źródeł</t>
  </si>
  <si>
    <t>"Przeciwdziałaniwe wykluczeniu cyfrowemu uczniów"</t>
  </si>
  <si>
    <t>z tego: dotacje rozwojowe (bieżące)</t>
  </si>
  <si>
    <t>dotacje rozwojowe (majątkowe)</t>
  </si>
  <si>
    <t>Szkolne projekty w ramach programu "Socrates Comenius"</t>
  </si>
  <si>
    <t>"Leonardo da Vinci"</t>
  </si>
  <si>
    <t>Inne</t>
  </si>
  <si>
    <t>"Healthy lifestyle" ZS Sportowych</t>
  </si>
  <si>
    <t>"Knowledge is Power - Wiedza to potega"</t>
  </si>
  <si>
    <t>"Kraj naszych sąsiadów widziany oczami dzieci"</t>
  </si>
  <si>
    <t>OGÓŁEM</t>
  </si>
  <si>
    <t>Autor dokumentu: Barbara Malinowska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</si>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</sst>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Calibri"/>
      <family val="0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justify" wrapText="1"/>
    </xf>
    <xf numFmtId="0" fontId="0" fillId="0" borderId="3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justify" wrapText="1"/>
    </xf>
    <xf numFmtId="0" fontId="1" fillId="0" borderId="8" xfId="0" applyFont="1" applyBorder="1" applyAlignment="1">
      <alignment horizontal="centerContinuous" vertical="justify"/>
    </xf>
    <xf numFmtId="0" fontId="1" fillId="0" borderId="12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3" xfId="0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0" xfId="0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64" fontId="7" fillId="0" borderId="27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4" fontId="5" fillId="0" borderId="34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0">
      <selection activeCell="A28" sqref="A28:A30"/>
    </sheetView>
  </sheetViews>
  <sheetFormatPr defaultColWidth="9.140625" defaultRowHeight="12.75"/>
  <cols>
    <col min="1" max="1" width="22.140625" style="89" customWidth="1"/>
    <col min="2" max="2" width="9.8515625" style="2" customWidth="1"/>
    <col min="3" max="3" width="8.57421875" style="2" customWidth="1"/>
    <col min="4" max="5" width="9.8515625" style="2" customWidth="1"/>
    <col min="6" max="6" width="8.00390625" style="2" customWidth="1"/>
    <col min="7" max="7" width="7.8515625" style="2" customWidth="1"/>
    <col min="8" max="8" width="9.8515625" style="2" customWidth="1"/>
    <col min="9" max="9" width="8.7109375" style="2" customWidth="1"/>
    <col min="10" max="10" width="10.140625" style="2" customWidth="1"/>
    <col min="11" max="11" width="9.8515625" style="2" customWidth="1"/>
    <col min="12" max="12" width="6.140625" style="2" customWidth="1"/>
    <col min="13" max="13" width="8.57421875" style="2" customWidth="1"/>
    <col min="14" max="16384" width="9.140625" style="2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1" customFormat="1" ht="17.25" customHeight="1" thickTop="1">
      <c r="A3" s="3" t="s">
        <v>1</v>
      </c>
      <c r="B3" s="4" t="s">
        <v>2</v>
      </c>
      <c r="C3" s="5"/>
      <c r="D3" s="5"/>
      <c r="E3" s="5"/>
      <c r="F3" s="5"/>
      <c r="G3" s="6"/>
      <c r="H3" s="7" t="s">
        <v>3</v>
      </c>
      <c r="I3" s="8"/>
      <c r="J3" s="9"/>
      <c r="K3" s="9"/>
      <c r="L3" s="9"/>
      <c r="M3" s="10"/>
    </row>
    <row r="4" spans="1:13" s="11" customFormat="1" ht="13.5" customHeight="1">
      <c r="A4" s="12"/>
      <c r="B4" s="13" t="s">
        <v>4</v>
      </c>
      <c r="C4" s="14"/>
      <c r="D4" s="15"/>
      <c r="E4" s="14" t="s">
        <v>5</v>
      </c>
      <c r="F4" s="16"/>
      <c r="G4" s="17"/>
      <c r="H4" s="18" t="s">
        <v>6</v>
      </c>
      <c r="I4" s="19" t="s">
        <v>5</v>
      </c>
      <c r="J4" s="20"/>
      <c r="K4" s="20"/>
      <c r="L4" s="16"/>
      <c r="M4" s="21"/>
    </row>
    <row r="5" spans="1:13" s="30" customFormat="1" ht="34.5" customHeight="1" thickBot="1">
      <c r="A5" s="22"/>
      <c r="B5" s="23"/>
      <c r="C5" s="24" t="s">
        <v>7</v>
      </c>
      <c r="D5" s="25" t="s">
        <v>8</v>
      </c>
      <c r="E5" s="25" t="s">
        <v>9</v>
      </c>
      <c r="F5" s="26" t="s">
        <v>10</v>
      </c>
      <c r="G5" s="27" t="s">
        <v>11</v>
      </c>
      <c r="H5" s="28"/>
      <c r="I5" s="29" t="s">
        <v>12</v>
      </c>
      <c r="J5" s="25" t="s">
        <v>8</v>
      </c>
      <c r="K5" s="25" t="s">
        <v>13</v>
      </c>
      <c r="L5" s="26" t="s">
        <v>14</v>
      </c>
      <c r="M5" s="27" t="s">
        <v>15</v>
      </c>
    </row>
    <row r="6" spans="1:13" s="37" customFormat="1" ht="12" customHeight="1" thickTop="1">
      <c r="A6" s="31">
        <v>1</v>
      </c>
      <c r="B6" s="32">
        <v>2</v>
      </c>
      <c r="C6" s="33">
        <v>3</v>
      </c>
      <c r="D6" s="32">
        <v>4</v>
      </c>
      <c r="E6" s="32">
        <v>5</v>
      </c>
      <c r="F6" s="34">
        <v>6</v>
      </c>
      <c r="G6" s="35">
        <v>7</v>
      </c>
      <c r="H6" s="32">
        <v>8</v>
      </c>
      <c r="I6" s="36">
        <v>9</v>
      </c>
      <c r="J6" s="32">
        <v>10</v>
      </c>
      <c r="K6" s="32">
        <v>11</v>
      </c>
      <c r="L6" s="32">
        <v>12</v>
      </c>
      <c r="M6" s="35">
        <v>13</v>
      </c>
    </row>
    <row r="7" spans="1:13" s="30" customFormat="1" ht="40.5" customHeight="1">
      <c r="A7" s="38" t="s">
        <v>16</v>
      </c>
      <c r="B7" s="39">
        <v>829252</v>
      </c>
      <c r="C7" s="40">
        <f>375100+76700+165900</f>
        <v>617700</v>
      </c>
      <c r="D7" s="41">
        <f>181000+591600+76700</f>
        <v>849300</v>
      </c>
      <c r="E7" s="39">
        <v>824488</v>
      </c>
      <c r="F7" s="42">
        <f>E7/D8*100</f>
        <v>14464.701754385966</v>
      </c>
      <c r="G7" s="43">
        <f>E7/B7*100</f>
        <v>99.42550635994849</v>
      </c>
      <c r="H7" s="39">
        <v>674967</v>
      </c>
      <c r="I7" s="39">
        <f>2200+130300+278100+52000</f>
        <v>462600</v>
      </c>
      <c r="J7" s="39">
        <f>8820+279700+352200+42400</f>
        <v>683120</v>
      </c>
      <c r="K7" s="39">
        <f>43163+341991+269101+9928</f>
        <v>664183</v>
      </c>
      <c r="L7" s="44">
        <f>K7/J7*100</f>
        <v>97.22786626068626</v>
      </c>
      <c r="M7" s="45">
        <f aca="true" t="shared" si="0" ref="M7:M16">K7/H7*100</f>
        <v>98.40229226021421</v>
      </c>
    </row>
    <row r="8" spans="1:13" s="30" customFormat="1" ht="12.75" customHeight="1">
      <c r="A8" s="38" t="s">
        <v>17</v>
      </c>
      <c r="B8" s="46">
        <v>5644</v>
      </c>
      <c r="C8" s="47">
        <f>4000+1300</f>
        <v>5300</v>
      </c>
      <c r="D8" s="46">
        <f>4000+1700</f>
        <v>5700</v>
      </c>
      <c r="E8" s="39">
        <v>6299</v>
      </c>
      <c r="F8" s="48">
        <f>E8/D8*100</f>
        <v>110.50877192982456</v>
      </c>
      <c r="G8" s="49">
        <f aca="true" t="shared" si="1" ref="G8:G27">E8/B8*100</f>
        <v>111.60524450744154</v>
      </c>
      <c r="H8" s="39">
        <v>10113</v>
      </c>
      <c r="I8" s="46">
        <f>100+2900+3900+700</f>
        <v>7600</v>
      </c>
      <c r="J8" s="46">
        <f>100+3500+3900+1300</f>
        <v>8800</v>
      </c>
      <c r="K8" s="39">
        <v>8662</v>
      </c>
      <c r="L8" s="50">
        <f aca="true" t="shared" si="2" ref="L8:L13">K8/J8*100</f>
        <v>98.43181818181819</v>
      </c>
      <c r="M8" s="51">
        <f t="shared" si="0"/>
        <v>85.65213092059724</v>
      </c>
    </row>
    <row r="9" spans="1:13" s="30" customFormat="1" ht="12.75" customHeight="1">
      <c r="A9" s="52" t="s">
        <v>18</v>
      </c>
      <c r="B9" s="53">
        <v>7222</v>
      </c>
      <c r="C9" s="54">
        <v>2900</v>
      </c>
      <c r="D9" s="55">
        <v>3976</v>
      </c>
      <c r="E9" s="41">
        <v>567</v>
      </c>
      <c r="F9" s="48">
        <f aca="true" t="shared" si="3" ref="F9:F27">E9/D9*100</f>
        <v>14.26056338028169</v>
      </c>
      <c r="G9" s="49">
        <f t="shared" si="1"/>
        <v>7.851010800332318</v>
      </c>
      <c r="H9" s="41">
        <v>504</v>
      </c>
      <c r="I9" s="53"/>
      <c r="J9" s="53">
        <v>650</v>
      </c>
      <c r="K9" s="41">
        <f>264+275</f>
        <v>539</v>
      </c>
      <c r="L9" s="50">
        <f t="shared" si="2"/>
        <v>82.92307692307692</v>
      </c>
      <c r="M9" s="51">
        <f t="shared" si="0"/>
        <v>106.94444444444444</v>
      </c>
    </row>
    <row r="10" spans="1:13" s="30" customFormat="1" ht="12.75" customHeight="1">
      <c r="A10" s="52" t="s">
        <v>19</v>
      </c>
      <c r="B10" s="53">
        <v>26748</v>
      </c>
      <c r="C10" s="54">
        <f>7000+15300</f>
        <v>22300</v>
      </c>
      <c r="D10" s="55">
        <v>42000</v>
      </c>
      <c r="E10" s="41">
        <v>41033</v>
      </c>
      <c r="F10" s="48">
        <f t="shared" si="3"/>
        <v>97.69761904761904</v>
      </c>
      <c r="G10" s="49">
        <f t="shared" si="1"/>
        <v>153.4058621205324</v>
      </c>
      <c r="H10" s="41">
        <v>11801</v>
      </c>
      <c r="I10" s="53">
        <v>8500</v>
      </c>
      <c r="J10" s="53">
        <f>850+4900+5000</f>
        <v>10750</v>
      </c>
      <c r="K10" s="41">
        <f>6178+4794</f>
        <v>10972</v>
      </c>
      <c r="L10" s="50">
        <f t="shared" si="2"/>
        <v>102.06511627906976</v>
      </c>
      <c r="M10" s="51">
        <f t="shared" si="0"/>
        <v>92.97517159562749</v>
      </c>
    </row>
    <row r="11" spans="1:13" s="30" customFormat="1" ht="26.25" customHeight="1">
      <c r="A11" s="52" t="s">
        <v>20</v>
      </c>
      <c r="B11" s="53">
        <v>54073</v>
      </c>
      <c r="C11" s="54">
        <f>2800+30000</f>
        <v>32800</v>
      </c>
      <c r="D11" s="53">
        <v>33500</v>
      </c>
      <c r="E11" s="41">
        <v>74022</v>
      </c>
      <c r="F11" s="48">
        <f t="shared" si="3"/>
        <v>220.96119402985073</v>
      </c>
      <c r="G11" s="49">
        <f t="shared" si="1"/>
        <v>136.89271910195478</v>
      </c>
      <c r="H11" s="41">
        <v>4117</v>
      </c>
      <c r="I11" s="53">
        <v>6300</v>
      </c>
      <c r="J11" s="53">
        <f>720+200+2680+2300</f>
        <v>5900</v>
      </c>
      <c r="K11" s="41">
        <f>2641+177+718+1674</f>
        <v>5210</v>
      </c>
      <c r="L11" s="50">
        <f t="shared" si="2"/>
        <v>88.30508474576271</v>
      </c>
      <c r="M11" s="51">
        <f t="shared" si="0"/>
        <v>126.54845761476803</v>
      </c>
    </row>
    <row r="12" spans="1:13" s="30" customFormat="1" ht="27" customHeight="1">
      <c r="A12" s="52" t="s">
        <v>21</v>
      </c>
      <c r="B12" s="53">
        <v>6117</v>
      </c>
      <c r="C12" s="54"/>
      <c r="D12" s="53">
        <f>1000+305</f>
        <v>1305</v>
      </c>
      <c r="E12" s="41">
        <f>800+397</f>
        <v>1197</v>
      </c>
      <c r="F12" s="48">
        <f t="shared" si="3"/>
        <v>91.72413793103448</v>
      </c>
      <c r="G12" s="49">
        <f t="shared" si="1"/>
        <v>19.568415890142226</v>
      </c>
      <c r="H12" s="41">
        <v>4191</v>
      </c>
      <c r="I12" s="53"/>
      <c r="J12" s="53">
        <v>6700</v>
      </c>
      <c r="K12" s="41">
        <v>3342</v>
      </c>
      <c r="L12" s="50">
        <f t="shared" si="2"/>
        <v>49.88059701492537</v>
      </c>
      <c r="M12" s="51">
        <f t="shared" si="0"/>
        <v>79.74230493915533</v>
      </c>
    </row>
    <row r="13" spans="1:13" s="58" customFormat="1" ht="15" customHeight="1">
      <c r="A13" s="56" t="s">
        <v>22</v>
      </c>
      <c r="B13" s="57">
        <f>SUM(B15:B15)</f>
        <v>402211</v>
      </c>
      <c r="C13" s="57">
        <f>SUM(C14:C15)</f>
        <v>174000</v>
      </c>
      <c r="D13" s="57">
        <f>SUM(D14:D15)</f>
        <v>104092</v>
      </c>
      <c r="E13" s="57">
        <f>SUM(E14:E15)</f>
        <v>103432</v>
      </c>
      <c r="F13" s="42">
        <f t="shared" si="3"/>
        <v>99.36594550974138</v>
      </c>
      <c r="G13" s="43">
        <f t="shared" si="1"/>
        <v>25.71585560812608</v>
      </c>
      <c r="H13" s="57">
        <f>SUM(H15:H15)</f>
        <v>45484</v>
      </c>
      <c r="I13" s="57"/>
      <c r="J13" s="57">
        <f>J14+J15</f>
        <v>46421</v>
      </c>
      <c r="K13" s="57">
        <f>K14+K15</f>
        <v>46421</v>
      </c>
      <c r="L13" s="44">
        <f t="shared" si="2"/>
        <v>100</v>
      </c>
      <c r="M13" s="45">
        <f t="shared" si="0"/>
        <v>102.06006507782956</v>
      </c>
    </row>
    <row r="14" spans="1:13" s="58" customFormat="1" ht="28.5" customHeight="1">
      <c r="A14" s="52" t="s">
        <v>23</v>
      </c>
      <c r="B14" s="53"/>
      <c r="C14" s="59"/>
      <c r="D14" s="53">
        <v>100000</v>
      </c>
      <c r="E14" s="53">
        <v>100000</v>
      </c>
      <c r="F14" s="48"/>
      <c r="G14" s="49"/>
      <c r="H14" s="41"/>
      <c r="I14" s="41"/>
      <c r="J14" s="53"/>
      <c r="K14" s="41"/>
      <c r="L14" s="50"/>
      <c r="M14" s="51"/>
    </row>
    <row r="15" spans="1:13" s="30" customFormat="1" ht="27.75" customHeight="1">
      <c r="A15" s="52" t="s">
        <v>24</v>
      </c>
      <c r="B15" s="53">
        <v>402211</v>
      </c>
      <c r="C15" s="54">
        <v>174000</v>
      </c>
      <c r="D15" s="53">
        <v>4092</v>
      </c>
      <c r="E15" s="53">
        <v>3432</v>
      </c>
      <c r="F15" s="48">
        <f t="shared" si="3"/>
        <v>83.87096774193549</v>
      </c>
      <c r="G15" s="49">
        <f t="shared" si="1"/>
        <v>0.8532834755886836</v>
      </c>
      <c r="H15" s="53">
        <v>45484</v>
      </c>
      <c r="I15" s="53"/>
      <c r="J15" s="53">
        <v>46421</v>
      </c>
      <c r="K15" s="53">
        <v>46421</v>
      </c>
      <c r="L15" s="50">
        <f>K15/J15*100</f>
        <v>100</v>
      </c>
      <c r="M15" s="51">
        <f t="shared" si="0"/>
        <v>102.06006507782956</v>
      </c>
    </row>
    <row r="16" spans="1:13" s="58" customFormat="1" ht="19.5" customHeight="1">
      <c r="A16" s="60" t="s">
        <v>25</v>
      </c>
      <c r="B16" s="61">
        <f>SUM(B21:B26)+B17-B23</f>
        <v>212108</v>
      </c>
      <c r="C16" s="61">
        <f>SUM(C21:C26)+C17</f>
        <v>0</v>
      </c>
      <c r="D16" s="61">
        <f>SUM(D21:D26)+D17+D18</f>
        <v>570824</v>
      </c>
      <c r="E16" s="61">
        <f>SUM(E21:E26)+E17+E18</f>
        <v>253322</v>
      </c>
      <c r="F16" s="42">
        <f t="shared" si="3"/>
        <v>44.378302243773916</v>
      </c>
      <c r="G16" s="43">
        <f t="shared" si="1"/>
        <v>119.43066739585495</v>
      </c>
      <c r="H16" s="61">
        <f>H21+H22+H24+H17</f>
        <v>113459</v>
      </c>
      <c r="I16" s="61"/>
      <c r="J16" s="61">
        <f>J21+J22+J24</f>
        <v>422765</v>
      </c>
      <c r="K16" s="61">
        <f>K21+K22+K24</f>
        <v>379352</v>
      </c>
      <c r="L16" s="44">
        <f>K16/J16*100</f>
        <v>89.73117452958499</v>
      </c>
      <c r="M16" s="45">
        <f t="shared" si="0"/>
        <v>334.3516160022563</v>
      </c>
    </row>
    <row r="17" spans="1:13" s="58" customFormat="1" ht="31.5" customHeight="1">
      <c r="A17" s="52" t="s">
        <v>26</v>
      </c>
      <c r="B17" s="53">
        <v>6496</v>
      </c>
      <c r="C17" s="54"/>
      <c r="D17" s="55">
        <v>4573</v>
      </c>
      <c r="E17" s="53">
        <v>4210</v>
      </c>
      <c r="F17" s="48">
        <f t="shared" si="3"/>
        <v>92.06210365186966</v>
      </c>
      <c r="G17" s="49">
        <f t="shared" si="1"/>
        <v>64.80911330049261</v>
      </c>
      <c r="H17" s="53">
        <v>48425</v>
      </c>
      <c r="I17" s="41"/>
      <c r="J17" s="41"/>
      <c r="K17" s="41"/>
      <c r="L17" s="44"/>
      <c r="M17" s="45"/>
    </row>
    <row r="18" spans="1:13" s="30" customFormat="1" ht="25.5" customHeight="1">
      <c r="A18" s="62" t="s">
        <v>27</v>
      </c>
      <c r="B18" s="63"/>
      <c r="C18" s="64"/>
      <c r="D18" s="65">
        <f>D19+D20</f>
        <v>309702</v>
      </c>
      <c r="E18" s="63"/>
      <c r="F18" s="48"/>
      <c r="G18" s="49"/>
      <c r="H18" s="63"/>
      <c r="I18" s="63"/>
      <c r="J18" s="63"/>
      <c r="K18" s="63"/>
      <c r="L18" s="44"/>
      <c r="M18" s="51"/>
    </row>
    <row r="19" spans="1:13" s="73" customFormat="1" ht="25.5" customHeight="1">
      <c r="A19" s="66" t="s">
        <v>28</v>
      </c>
      <c r="B19" s="67"/>
      <c r="C19" s="68"/>
      <c r="D19" s="69">
        <v>97202</v>
      </c>
      <c r="E19" s="67"/>
      <c r="F19" s="70"/>
      <c r="G19" s="71"/>
      <c r="H19" s="67"/>
      <c r="I19" s="67"/>
      <c r="J19" s="67"/>
      <c r="K19" s="67"/>
      <c r="L19" s="44"/>
      <c r="M19" s="72"/>
    </row>
    <row r="20" spans="1:13" s="73" customFormat="1" ht="27" customHeight="1">
      <c r="A20" s="66" t="s">
        <v>29</v>
      </c>
      <c r="B20" s="67"/>
      <c r="C20" s="68"/>
      <c r="D20" s="69">
        <v>212500</v>
      </c>
      <c r="E20" s="67"/>
      <c r="F20" s="70"/>
      <c r="G20" s="71"/>
      <c r="H20" s="67"/>
      <c r="I20" s="67"/>
      <c r="J20" s="67"/>
      <c r="K20" s="67"/>
      <c r="L20" s="44"/>
      <c r="M20" s="72"/>
    </row>
    <row r="21" spans="1:13" s="30" customFormat="1" ht="40.5" customHeight="1">
      <c r="A21" s="62" t="s">
        <v>30</v>
      </c>
      <c r="B21" s="63">
        <v>61074</v>
      </c>
      <c r="C21" s="64"/>
      <c r="D21" s="65">
        <v>256549</v>
      </c>
      <c r="E21" s="63">
        <v>249112</v>
      </c>
      <c r="F21" s="48">
        <f t="shared" si="3"/>
        <v>97.10113857391765</v>
      </c>
      <c r="G21" s="49">
        <f t="shared" si="1"/>
        <v>407.88551593149293</v>
      </c>
      <c r="H21" s="63"/>
      <c r="I21" s="63"/>
      <c r="J21" s="63">
        <v>82416</v>
      </c>
      <c r="K21" s="63">
        <v>82102</v>
      </c>
      <c r="L21" s="50">
        <f>K21/J21*100</f>
        <v>99.61900601824888</v>
      </c>
      <c r="M21" s="51"/>
    </row>
    <row r="22" spans="1:13" s="30" customFormat="1" ht="16.5" customHeight="1">
      <c r="A22" s="62" t="s">
        <v>31</v>
      </c>
      <c r="B22" s="63"/>
      <c r="C22" s="64"/>
      <c r="D22" s="65"/>
      <c r="E22" s="63"/>
      <c r="F22" s="48"/>
      <c r="G22" s="49"/>
      <c r="H22" s="63">
        <v>65034</v>
      </c>
      <c r="I22" s="63"/>
      <c r="J22" s="63">
        <v>340349</v>
      </c>
      <c r="K22" s="63">
        <v>297250</v>
      </c>
      <c r="L22" s="50">
        <f>K22/J22*100</f>
        <v>87.33682190927547</v>
      </c>
      <c r="M22" s="51"/>
    </row>
    <row r="23" spans="1:13" s="30" customFormat="1" ht="16.5" customHeight="1" thickBot="1">
      <c r="A23" s="62" t="s">
        <v>32</v>
      </c>
      <c r="B23" s="63">
        <v>144538</v>
      </c>
      <c r="C23" s="64"/>
      <c r="D23" s="65"/>
      <c r="E23" s="63"/>
      <c r="F23" s="48"/>
      <c r="G23" s="49"/>
      <c r="H23" s="63"/>
      <c r="I23" s="63"/>
      <c r="J23" s="63"/>
      <c r="K23" s="63"/>
      <c r="L23" s="50"/>
      <c r="M23" s="51"/>
    </row>
    <row r="24" spans="1:13" s="73" customFormat="1" ht="24" customHeight="1" hidden="1">
      <c r="A24" s="74" t="s">
        <v>33</v>
      </c>
      <c r="B24" s="67">
        <v>45838</v>
      </c>
      <c r="C24" s="68"/>
      <c r="D24" s="75"/>
      <c r="E24" s="76"/>
      <c r="F24" s="77"/>
      <c r="G24" s="71"/>
      <c r="H24" s="67"/>
      <c r="I24" s="67"/>
      <c r="J24" s="67"/>
      <c r="K24" s="67"/>
      <c r="L24" s="78"/>
      <c r="M24" s="72"/>
    </row>
    <row r="25" spans="1:13" s="73" customFormat="1" ht="28.5" customHeight="1" hidden="1">
      <c r="A25" s="74" t="s">
        <v>34</v>
      </c>
      <c r="B25" s="67">
        <v>63546</v>
      </c>
      <c r="C25" s="68"/>
      <c r="D25" s="75"/>
      <c r="E25" s="76"/>
      <c r="F25" s="77"/>
      <c r="G25" s="71"/>
      <c r="H25" s="67"/>
      <c r="I25" s="67"/>
      <c r="J25" s="67"/>
      <c r="K25" s="67"/>
      <c r="L25" s="78"/>
      <c r="M25" s="72"/>
    </row>
    <row r="26" spans="1:13" s="73" customFormat="1" ht="38.25" customHeight="1" hidden="1">
      <c r="A26" s="74" t="s">
        <v>35</v>
      </c>
      <c r="B26" s="67">
        <v>35154</v>
      </c>
      <c r="C26" s="68"/>
      <c r="D26" s="75"/>
      <c r="E26" s="76"/>
      <c r="F26" s="79"/>
      <c r="G26" s="80"/>
      <c r="H26" s="67"/>
      <c r="I26" s="67"/>
      <c r="J26" s="67"/>
      <c r="K26" s="67"/>
      <c r="L26" s="81"/>
      <c r="M26" s="82"/>
    </row>
    <row r="27" spans="1:13" s="58" customFormat="1" ht="17.25" customHeight="1" thickBot="1" thickTop="1">
      <c r="A27" s="83" t="s">
        <v>36</v>
      </c>
      <c r="B27" s="84">
        <f>B16+B13+B12+B9+B8+B7+B11+B10</f>
        <v>1543375</v>
      </c>
      <c r="C27" s="85">
        <f>C16+C13+C12+C9+C8+C7+C11+C10</f>
        <v>855000</v>
      </c>
      <c r="D27" s="84">
        <f>D16+D13+D12+D9+D8+D7+D11+D10</f>
        <v>1610697</v>
      </c>
      <c r="E27" s="84">
        <f>E16+E13+E12+E9+E8+E7+E11+E10</f>
        <v>1304360</v>
      </c>
      <c r="F27" s="86">
        <f t="shared" si="3"/>
        <v>80.98109079485465</v>
      </c>
      <c r="G27" s="87">
        <f t="shared" si="1"/>
        <v>84.51348505709889</v>
      </c>
      <c r="H27" s="84">
        <f>H16+H13+H12+H9+H8+H7+H11+H10</f>
        <v>864636</v>
      </c>
      <c r="I27" s="84">
        <f>I16+I13+I12+I9+I8+I7+I11+I10</f>
        <v>485000</v>
      </c>
      <c r="J27" s="84">
        <f>J16+J13+J12+J9+J8+J7+J11+J10</f>
        <v>1185106</v>
      </c>
      <c r="K27" s="84">
        <f>K16+K13+K12+K9+K8+K7+K11+K10</f>
        <v>1118681</v>
      </c>
      <c r="L27" s="86">
        <f>K27/J27*100</f>
        <v>94.39501614201599</v>
      </c>
      <c r="M27" s="88">
        <f>K27/H27*100</f>
        <v>129.38172826484208</v>
      </c>
    </row>
    <row r="28" ht="13.5" thickTop="1">
      <c r="A28" s="90" t="s">
        <v>37</v>
      </c>
    </row>
    <row r="29" ht="12.75">
      <c r="A29" s="90" t="s">
        <v>38</v>
      </c>
    </row>
    <row r="30" ht="12.75">
      <c r="A30" s="90" t="s">
        <v>39</v>
      </c>
    </row>
  </sheetData>
  <mergeCells count="4">
    <mergeCell ref="A3:A5"/>
    <mergeCell ref="B3:G3"/>
    <mergeCell ref="B4:B5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2010-04-27T11:47:14Z</dcterms:created>
  <dcterms:modified xsi:type="dcterms:W3CDTF">2010-04-27T11:53:14Z</dcterms:modified>
  <cp:category/>
  <cp:version/>
  <cp:contentType/>
  <cp:contentStatus/>
</cp:coreProperties>
</file>