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activeTab="0"/>
  </bookViews>
  <sheets>
    <sheet name="zał. 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<sst xmlns="http://schemas.openxmlformats.org/spreadsheetml/2006/main" count="78" uniqueCount="71">
  <si>
    <t>Załącznik nr  2  do Uchwały</t>
  </si>
  <si>
    <t>Rady Miejskiej w Koszalinie</t>
  </si>
  <si>
    <t>Załącznik nr1</t>
  </si>
  <si>
    <t>PROGNOZOWANE  DOCHODY  MIASTA  KOSZALINA  NA  2008   ROK</t>
  </si>
  <si>
    <t>WEDŁUG ŹRÓDEŁ POWSTAWANIA</t>
  </si>
  <si>
    <t>w złotych</t>
  </si>
  <si>
    <t>OGÓŁEM</t>
  </si>
  <si>
    <t>GMINA</t>
  </si>
  <si>
    <t>POWIAT</t>
  </si>
  <si>
    <t>Lp.</t>
  </si>
  <si>
    <t>WYSZCZEGÓLNIENIE</t>
  </si>
  <si>
    <t>BUDŻET NA       2008 rok</t>
  </si>
  <si>
    <t>%           wyk.           planu</t>
  </si>
  <si>
    <t>Struktura     %</t>
  </si>
  <si>
    <t>Struktura            %</t>
  </si>
  <si>
    <t>%              wyk.           planu</t>
  </si>
  <si>
    <t>Wzrost       %</t>
  </si>
  <si>
    <t>Przew.wyk 1999</t>
  </si>
  <si>
    <t>%               wyk.           planu</t>
  </si>
  <si>
    <t>A</t>
  </si>
  <si>
    <r>
      <t xml:space="preserve">DOCHODY WŁASNE </t>
    </r>
    <r>
      <rPr>
        <sz val="10"/>
        <rFont val="Times New Roman"/>
        <family val="1"/>
      </rPr>
      <t>(od I do V)    z tego:</t>
    </r>
  </si>
  <si>
    <t xml:space="preserve">  - bieżące</t>
  </si>
  <si>
    <t xml:space="preserve">  - majątkowe</t>
  </si>
  <si>
    <t>I</t>
  </si>
  <si>
    <t>PODATKI I OPŁATY LOKALNE</t>
  </si>
  <si>
    <t>Podatek od nieruchomości</t>
  </si>
  <si>
    <t>Podatek rolny i leśny</t>
  </si>
  <si>
    <t>Podatek od środków transportu</t>
  </si>
  <si>
    <t>Opłata targowa</t>
  </si>
  <si>
    <t>Wpływy z podatków zniesionych</t>
  </si>
  <si>
    <t>II</t>
  </si>
  <si>
    <t>PODATKI POBIERANE PRZEZ URZĘDY SKARBOWE</t>
  </si>
  <si>
    <t>Podatek opłacany w formie karty podatkowej</t>
  </si>
  <si>
    <t>Podatek od spadku i darowizn</t>
  </si>
  <si>
    <t>Podatek od czynności cywilnoprawnych</t>
  </si>
  <si>
    <t>III</t>
  </si>
  <si>
    <t>DOCHODY Z  MAJĄTKU MIASTA</t>
  </si>
  <si>
    <t xml:space="preserve"> -   na zadania bieżące</t>
  </si>
  <si>
    <t xml:space="preserve"> -   na zadania majątkowe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</si>
  <si>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</si>
  <si>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</si>
  <si>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</si>
  <si>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</si>
  <si>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</si>
  <si>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</si>
  <si>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</si>
  <si>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r>
      <t xml:space="preserve">Podatek dochodowy od osób </t>
    </r>
    <r>
      <rPr>
        <b/>
        <sz val="8"/>
        <rFont val="Times New Roman"/>
        <family val="1"/>
      </rPr>
      <t>fizycznych</t>
    </r>
  </si>
  <si>
    <r>
      <t xml:space="preserve">Podatek dochodowy od osób </t>
    </r>
    <r>
      <rPr>
        <b/>
        <sz val="8"/>
        <rFont val="Times New Roman"/>
        <family val="1"/>
      </rPr>
      <t>prawnych</t>
    </r>
  </si>
  <si>
    <t>V</t>
  </si>
  <si>
    <t>POZOSTAŁE DOCHODY</t>
  </si>
  <si>
    <t>B</t>
  </si>
  <si>
    <t>SUBWENCJA OGÓLNA</t>
  </si>
  <si>
    <t>Oświatowa</t>
  </si>
  <si>
    <t>Równoważąca</t>
  </si>
  <si>
    <t>C</t>
  </si>
  <si>
    <r>
      <t xml:space="preserve">ŚRODKI ZEWNĘTRZNE - UNIJNE   </t>
    </r>
    <r>
      <rPr>
        <sz val="9"/>
        <rFont val="Times New Roman CE"/>
        <family val="0"/>
      </rPr>
      <t xml:space="preserve"> </t>
    </r>
    <r>
      <rPr>
        <sz val="8"/>
        <rFont val="Times New Roman CE"/>
        <family val="0"/>
      </rPr>
      <t xml:space="preserve">z tego: </t>
    </r>
  </si>
  <si>
    <t xml:space="preserve"> - majątkowe</t>
  </si>
  <si>
    <t>D</t>
  </si>
  <si>
    <t xml:space="preserve">DOTACJE  CELOWE </t>
  </si>
  <si>
    <r>
      <t xml:space="preserve">Na zadania </t>
    </r>
    <r>
      <rPr>
        <b/>
        <sz val="8"/>
        <rFont val="Times New Roman"/>
        <family val="1"/>
      </rPr>
      <t xml:space="preserve">własne </t>
    </r>
    <r>
      <rPr>
        <sz val="8"/>
        <rFont val="Times New Roman"/>
        <family val="1"/>
      </rPr>
      <t xml:space="preserve"> (z budżetu państwa,  gmin,   powiatów,  funduszy celowych)</t>
    </r>
  </si>
  <si>
    <r>
      <t>Na zadania realizowane na podstawie</t>
    </r>
    <r>
      <rPr>
        <b/>
        <sz val="8"/>
        <rFont val="Times New Roman"/>
        <family val="1"/>
      </rPr>
      <t xml:space="preserve"> porozumień </t>
    </r>
    <r>
      <rPr>
        <sz val="8"/>
        <rFont val="Times New Roman"/>
        <family val="1"/>
      </rPr>
      <t>z organami administracji rządowej (z budżetu państwa)</t>
    </r>
  </si>
  <si>
    <r>
      <t xml:space="preserve">Na zadania </t>
    </r>
    <r>
      <rPr>
        <b/>
        <sz val="8"/>
        <rFont val="Times New Roman"/>
        <family val="1"/>
      </rPr>
      <t>zlecone</t>
    </r>
    <r>
      <rPr>
        <sz val="8"/>
        <rFont val="Times New Roman"/>
        <family val="1"/>
      </rPr>
      <t xml:space="preserve"> (z budżetu państwa)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z tego:</t>
    </r>
  </si>
  <si>
    <t xml:space="preserve"> - bieżące</t>
  </si>
  <si>
    <r>
      <t xml:space="preserve">DOCHODY OGÓŁEM  </t>
    </r>
    <r>
      <rPr>
        <b/>
        <sz val="8"/>
        <rFont val="Times New Roman"/>
        <family val="1"/>
      </rPr>
      <t xml:space="preserve"> A+B+C+D</t>
    </r>
  </si>
  <si>
    <t>z tego:     bieżące</t>
  </si>
  <si>
    <t xml:space="preserve">                  majątkowe</t>
  </si>
  <si>
    <t>Wprowadził do BIP: Agnieszka Mioduszewska</t>
  </si>
  <si>
    <t>Data wprowadzenia do BIP: 24.12.2007 r.</t>
  </si>
  <si>
    <t>Autor dokumentu: Barbara Hombek</t>
  </si>
  <si>
    <t>Nr XXVIII / 177 / 2007</t>
  </si>
  <si>
    <t>z dnia 20 grudnia 2007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</si>
</sst>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31">
    <font>
      <sz val="10"/>
      <name val="Arial CE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 CE"/>
      <family val="1"/>
    </font>
    <font>
      <sz val="10"/>
      <name val="Times New Roman CE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8"/>
      <name val="Times New Roman CE"/>
      <family val="1"/>
    </font>
    <font>
      <b/>
      <sz val="6"/>
      <name val="Times New Roman"/>
      <family val="1"/>
    </font>
    <font>
      <sz val="8"/>
      <name val="Times New Roman CE"/>
      <family val="1"/>
    </font>
    <font>
      <sz val="6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9"/>
      <name val="Times New Roman CE"/>
      <family val="1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4" fontId="1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11" fillId="0" borderId="0" xfId="0" applyFont="1" applyAlignment="1">
      <alignment horizontal="fill" wrapText="1"/>
    </xf>
    <xf numFmtId="0" fontId="12" fillId="0" borderId="0" xfId="0" applyFont="1" applyAlignment="1">
      <alignment horizontal="fill" wrapText="1"/>
    </xf>
    <xf numFmtId="0" fontId="13" fillId="0" borderId="0" xfId="0" applyFont="1" applyAlignment="1">
      <alignment horizontal="fill" wrapText="1"/>
    </xf>
    <xf numFmtId="4" fontId="12" fillId="0" borderId="0" xfId="0" applyNumberFormat="1" applyFont="1" applyAlignment="1">
      <alignment horizontal="fill" wrapText="1"/>
    </xf>
    <xf numFmtId="4" fontId="13" fillId="0" borderId="0" xfId="0" applyNumberFormat="1" applyFont="1" applyAlignment="1">
      <alignment horizontal="fill" wrapText="1"/>
    </xf>
    <xf numFmtId="0" fontId="11" fillId="0" borderId="0" xfId="0" applyFont="1" applyAlignment="1">
      <alignment horizontal="centerContinuous" wrapText="1"/>
    </xf>
    <xf numFmtId="0" fontId="12" fillId="0" borderId="0" xfId="0" applyFont="1" applyAlignment="1">
      <alignment horizontal="centerContinuous" wrapText="1"/>
    </xf>
    <xf numFmtId="0" fontId="13" fillId="0" borderId="0" xfId="0" applyFont="1" applyAlignment="1">
      <alignment horizontal="centerContinuous" wrapText="1"/>
    </xf>
    <xf numFmtId="0" fontId="12" fillId="0" borderId="0" xfId="0" applyFont="1" applyBorder="1" applyAlignment="1">
      <alignment horizontal="centerContinuous" wrapText="1"/>
    </xf>
    <xf numFmtId="4" fontId="12" fillId="0" borderId="0" xfId="0" applyNumberFormat="1" applyFont="1" applyAlignment="1">
      <alignment horizontal="centerContinuous" wrapText="1"/>
    </xf>
    <xf numFmtId="0" fontId="12" fillId="0" borderId="0" xfId="0" applyFont="1" applyAlignment="1">
      <alignment wrapText="1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top"/>
    </xf>
    <xf numFmtId="4" fontId="3" fillId="0" borderId="0" xfId="0" applyNumberFormat="1" applyFont="1" applyAlignment="1">
      <alignment horizontal="centerContinuous" vertical="top"/>
    </xf>
    <xf numFmtId="0" fontId="4" fillId="0" borderId="0" xfId="0" applyFont="1" applyBorder="1" applyAlignment="1">
      <alignment horizontal="centerContinuous"/>
    </xf>
    <xf numFmtId="4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 vertical="top"/>
    </xf>
    <xf numFmtId="0" fontId="3" fillId="0" borderId="0" xfId="0" applyFont="1" applyBorder="1" applyAlignment="1">
      <alignment vertical="top"/>
    </xf>
    <xf numFmtId="4" fontId="3" fillId="0" borderId="0" xfId="0" applyNumberFormat="1" applyFont="1" applyBorder="1" applyAlignment="1">
      <alignment horizontal="centerContinuous" vertical="top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Continuous" vertical="center" wrapText="1"/>
    </xf>
    <xf numFmtId="0" fontId="15" fillId="0" borderId="3" xfId="0" applyFont="1" applyBorder="1" applyAlignment="1">
      <alignment horizontal="centerContinuous" vertical="center" wrapText="1"/>
    </xf>
    <xf numFmtId="0" fontId="1" fillId="0" borderId="4" xfId="0" applyFont="1" applyBorder="1" applyAlignment="1">
      <alignment horizontal="centerContinuous" vertical="center" wrapText="1"/>
    </xf>
    <xf numFmtId="4" fontId="1" fillId="0" borderId="4" xfId="0" applyNumberFormat="1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0" fontId="4" fillId="0" borderId="5" xfId="0" applyFont="1" applyBorder="1" applyAlignment="1">
      <alignment horizontal="centerContinuous" vertical="center" wrapText="1"/>
    </xf>
    <xf numFmtId="4" fontId="4" fillId="0" borderId="4" xfId="0" applyNumberFormat="1" applyFont="1" applyBorder="1" applyAlignment="1">
      <alignment horizontal="centerContinuous" vertical="center" wrapText="1"/>
    </xf>
    <xf numFmtId="0" fontId="3" fillId="0" borderId="5" xfId="0" applyFont="1" applyBorder="1" applyAlignment="1">
      <alignment horizontal="centerContinuous" vertical="center" wrapText="1"/>
    </xf>
    <xf numFmtId="0" fontId="16" fillId="0" borderId="6" xfId="0" applyFont="1" applyBorder="1" applyAlignment="1">
      <alignment horizontal="centerContinuous" vertical="center" wrapText="1"/>
    </xf>
    <xf numFmtId="0" fontId="17" fillId="0" borderId="7" xfId="0" applyFont="1" applyBorder="1" applyAlignment="1">
      <alignment horizontal="centerContinuous" vertical="center"/>
    </xf>
    <xf numFmtId="4" fontId="17" fillId="0" borderId="8" xfId="0" applyNumberFormat="1" applyFont="1" applyBorder="1" applyAlignment="1">
      <alignment horizontal="centerContinuous" vertical="center"/>
    </xf>
    <xf numFmtId="0" fontId="17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" fontId="18" fillId="0" borderId="11" xfId="0" applyNumberFormat="1" applyFont="1" applyBorder="1" applyAlignment="1">
      <alignment horizontal="centerContinuous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" fontId="21" fillId="0" borderId="14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" fontId="21" fillId="0" borderId="17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1" fontId="21" fillId="0" borderId="3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3" fontId="21" fillId="0" borderId="4" xfId="0" applyNumberFormat="1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1" fontId="21" fillId="0" borderId="5" xfId="0" applyNumberFormat="1" applyFont="1" applyBorder="1" applyAlignment="1">
      <alignment horizontal="center" vertical="center" wrapText="1"/>
    </xf>
    <xf numFmtId="3" fontId="21" fillId="0" borderId="4" xfId="0" applyNumberFormat="1" applyFont="1" applyBorder="1" applyAlignment="1">
      <alignment horizontal="center" vertical="center" wrapText="1"/>
    </xf>
    <xf numFmtId="1" fontId="21" fillId="0" borderId="6" xfId="0" applyNumberFormat="1" applyFont="1" applyBorder="1" applyAlignment="1">
      <alignment horizontal="center" vertical="center" wrapText="1"/>
    </xf>
    <xf numFmtId="1" fontId="21" fillId="0" borderId="0" xfId="0" applyNumberFormat="1" applyFont="1" applyAlignment="1">
      <alignment vertical="center"/>
    </xf>
    <xf numFmtId="165" fontId="1" fillId="0" borderId="19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vertical="center" wrapText="1"/>
    </xf>
    <xf numFmtId="3" fontId="1" fillId="0" borderId="20" xfId="0" applyNumberFormat="1" applyFont="1" applyBorder="1" applyAlignment="1">
      <alignment horizontal="right" vertical="center" wrapText="1"/>
    </xf>
    <xf numFmtId="165" fontId="15" fillId="0" borderId="21" xfId="0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5" fontId="15" fillId="0" borderId="2" xfId="0" applyNumberFormat="1" applyFont="1" applyBorder="1" applyAlignment="1">
      <alignment horizontal="right" vertical="center" wrapText="1"/>
    </xf>
    <xf numFmtId="165" fontId="15" fillId="0" borderId="22" xfId="0" applyNumberFormat="1" applyFont="1" applyBorder="1" applyAlignment="1">
      <alignment horizontal="right" vertical="center" wrapText="1"/>
    </xf>
    <xf numFmtId="165" fontId="1" fillId="0" borderId="20" xfId="0" applyNumberFormat="1" applyFont="1" applyBorder="1" applyAlignment="1">
      <alignment horizontal="right" vertical="center" wrapText="1"/>
    </xf>
    <xf numFmtId="165" fontId="15" fillId="0" borderId="23" xfId="0" applyNumberFormat="1" applyFont="1" applyBorder="1" applyAlignment="1">
      <alignment vertical="center" wrapText="1"/>
    </xf>
    <xf numFmtId="165" fontId="15" fillId="0" borderId="22" xfId="0" applyNumberFormat="1" applyFont="1" applyBorder="1" applyAlignment="1">
      <alignment vertical="center" wrapText="1"/>
    </xf>
    <xf numFmtId="165" fontId="1" fillId="0" borderId="0" xfId="0" applyNumberFormat="1" applyFont="1" applyAlignment="1">
      <alignment vertical="center"/>
    </xf>
    <xf numFmtId="165" fontId="10" fillId="0" borderId="24" xfId="0" applyNumberFormat="1" applyFont="1" applyBorder="1" applyAlignment="1">
      <alignment horizontal="center" vertical="center" wrapText="1"/>
    </xf>
    <xf numFmtId="165" fontId="8" fillId="0" borderId="25" xfId="0" applyNumberFormat="1" applyFont="1" applyBorder="1" applyAlignment="1">
      <alignment vertical="center" wrapText="1"/>
    </xf>
    <xf numFmtId="3" fontId="22" fillId="0" borderId="26" xfId="0" applyNumberFormat="1" applyFont="1" applyBorder="1" applyAlignment="1">
      <alignment horizontal="right" vertical="center" wrapText="1"/>
    </xf>
    <xf numFmtId="165" fontId="23" fillId="0" borderId="27" xfId="0" applyNumberFormat="1" applyFont="1" applyBorder="1" applyAlignment="1">
      <alignment horizontal="right" vertical="center" wrapText="1"/>
    </xf>
    <xf numFmtId="165" fontId="22" fillId="0" borderId="25" xfId="0" applyNumberFormat="1" applyFont="1" applyBorder="1" applyAlignment="1">
      <alignment horizontal="right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165" fontId="23" fillId="0" borderId="25" xfId="0" applyNumberFormat="1" applyFont="1" applyBorder="1" applyAlignment="1">
      <alignment horizontal="right" vertical="center" wrapText="1"/>
    </xf>
    <xf numFmtId="165" fontId="23" fillId="0" borderId="28" xfId="0" applyNumberFormat="1" applyFont="1" applyBorder="1" applyAlignment="1">
      <alignment horizontal="right" vertical="center" wrapText="1"/>
    </xf>
    <xf numFmtId="165" fontId="22" fillId="0" borderId="26" xfId="0" applyNumberFormat="1" applyFont="1" applyBorder="1" applyAlignment="1">
      <alignment horizontal="right" vertical="center" wrapText="1"/>
    </xf>
    <xf numFmtId="165" fontId="7" fillId="0" borderId="29" xfId="0" applyNumberFormat="1" applyFont="1" applyBorder="1" applyAlignment="1">
      <alignment vertical="center" wrapText="1"/>
    </xf>
    <xf numFmtId="165" fontId="7" fillId="0" borderId="28" xfId="0" applyNumberFormat="1" applyFont="1" applyBorder="1" applyAlignment="1">
      <alignment vertical="center" wrapText="1"/>
    </xf>
    <xf numFmtId="164" fontId="10" fillId="0" borderId="25" xfId="0" applyNumberFormat="1" applyFont="1" applyBorder="1" applyAlignment="1">
      <alignment horizontal="center" vertical="center" wrapText="1"/>
    </xf>
    <xf numFmtId="165" fontId="10" fillId="0" borderId="0" xfId="0" applyNumberFormat="1" applyFont="1" applyBorder="1" applyAlignment="1">
      <alignment vertical="center"/>
    </xf>
    <xf numFmtId="165" fontId="10" fillId="0" borderId="0" xfId="0" applyNumberFormat="1" applyFont="1" applyAlignment="1">
      <alignment vertical="center"/>
    </xf>
    <xf numFmtId="0" fontId="24" fillId="0" borderId="30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3" fontId="24" fillId="0" borderId="31" xfId="0" applyNumberFormat="1" applyFont="1" applyBorder="1" applyAlignment="1">
      <alignment horizontal="right" vertical="center" wrapText="1"/>
    </xf>
    <xf numFmtId="165" fontId="25" fillId="0" borderId="32" xfId="0" applyNumberFormat="1" applyFont="1" applyBorder="1" applyAlignment="1">
      <alignment vertical="center" wrapText="1"/>
    </xf>
    <xf numFmtId="165" fontId="24" fillId="0" borderId="14" xfId="0" applyNumberFormat="1" applyFont="1" applyBorder="1" applyAlignment="1">
      <alignment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25" fillId="0" borderId="14" xfId="0" applyNumberFormat="1" applyFont="1" applyBorder="1" applyAlignment="1">
      <alignment vertical="center" wrapText="1"/>
    </xf>
    <xf numFmtId="164" fontId="25" fillId="0" borderId="33" xfId="0" applyNumberFormat="1" applyFont="1" applyBorder="1" applyAlignment="1">
      <alignment vertical="center" wrapText="1"/>
    </xf>
    <xf numFmtId="164" fontId="24" fillId="0" borderId="31" xfId="0" applyNumberFormat="1" applyFont="1" applyBorder="1" applyAlignment="1">
      <alignment vertical="center" wrapText="1"/>
    </xf>
    <xf numFmtId="3" fontId="24" fillId="0" borderId="32" xfId="0" applyNumberFormat="1" applyFont="1" applyBorder="1" applyAlignment="1">
      <alignment vertical="center" wrapText="1"/>
    </xf>
    <xf numFmtId="164" fontId="25" fillId="0" borderId="34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2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vertical="center" wrapText="1"/>
    </xf>
    <xf numFmtId="3" fontId="10" fillId="0" borderId="0" xfId="0" applyNumberFormat="1" applyFont="1" applyBorder="1" applyAlignment="1">
      <alignment horizontal="right" vertical="center" wrapText="1"/>
    </xf>
    <xf numFmtId="165" fontId="7" fillId="0" borderId="0" xfId="0" applyNumberFormat="1" applyFont="1" applyBorder="1" applyAlignment="1">
      <alignment vertical="center" wrapText="1"/>
    </xf>
    <xf numFmtId="165" fontId="10" fillId="0" borderId="0" xfId="0" applyNumberFormat="1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22" fillId="0" borderId="35" xfId="0" applyFont="1" applyBorder="1" applyAlignment="1">
      <alignment horizontal="center" vertical="center" wrapText="1"/>
    </xf>
    <xf numFmtId="3" fontId="10" fillId="0" borderId="36" xfId="0" applyNumberFormat="1" applyFont="1" applyBorder="1" applyAlignment="1">
      <alignment horizontal="right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3" fontId="10" fillId="0" borderId="36" xfId="0" applyNumberFormat="1" applyFont="1" applyBorder="1" applyAlignment="1">
      <alignment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vertical="center" wrapText="1"/>
    </xf>
    <xf numFmtId="3" fontId="24" fillId="0" borderId="39" xfId="0" applyNumberFormat="1" applyFont="1" applyBorder="1" applyAlignment="1">
      <alignment horizontal="right" vertical="center" wrapText="1"/>
    </xf>
    <xf numFmtId="165" fontId="25" fillId="0" borderId="40" xfId="0" applyNumberFormat="1" applyFont="1" applyBorder="1" applyAlignment="1">
      <alignment horizontal="center" vertical="center" wrapText="1"/>
    </xf>
    <xf numFmtId="165" fontId="24" fillId="0" borderId="38" xfId="0" applyNumberFormat="1" applyFont="1" applyBorder="1" applyAlignment="1">
      <alignment horizontal="center" vertical="center" wrapText="1"/>
    </xf>
    <xf numFmtId="164" fontId="8" fillId="0" borderId="38" xfId="0" applyNumberFormat="1" applyFont="1" applyBorder="1" applyAlignment="1">
      <alignment horizontal="center" vertical="center" wrapText="1"/>
    </xf>
    <xf numFmtId="165" fontId="25" fillId="0" borderId="38" xfId="0" applyNumberFormat="1" applyFont="1" applyBorder="1" applyAlignment="1">
      <alignment vertical="center" wrapText="1"/>
    </xf>
    <xf numFmtId="165" fontId="25" fillId="0" borderId="41" xfId="0" applyNumberFormat="1" applyFont="1" applyBorder="1" applyAlignment="1">
      <alignment vertical="center" wrapText="1"/>
    </xf>
    <xf numFmtId="165" fontId="24" fillId="0" borderId="39" xfId="0" applyNumberFormat="1" applyFont="1" applyBorder="1" applyAlignment="1">
      <alignment vertical="center" wrapText="1"/>
    </xf>
    <xf numFmtId="3" fontId="24" fillId="0" borderId="40" xfId="0" applyNumberFormat="1" applyFont="1" applyBorder="1" applyAlignment="1">
      <alignment vertical="center" wrapText="1"/>
    </xf>
    <xf numFmtId="164" fontId="25" fillId="0" borderId="42" xfId="0" applyNumberFormat="1" applyFont="1" applyBorder="1" applyAlignment="1">
      <alignment horizontal="center" vertical="center" wrapText="1"/>
    </xf>
    <xf numFmtId="164" fontId="25" fillId="0" borderId="41" xfId="0" applyNumberFormat="1" applyFont="1" applyBorder="1" applyAlignment="1">
      <alignment vertical="center" wrapText="1"/>
    </xf>
    <xf numFmtId="164" fontId="26" fillId="0" borderId="38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vertical="center" wrapText="1"/>
    </xf>
    <xf numFmtId="165" fontId="7" fillId="0" borderId="27" xfId="0" applyNumberFormat="1" applyFont="1" applyBorder="1" applyAlignment="1">
      <alignment vertical="center" wrapText="1"/>
    </xf>
    <xf numFmtId="165" fontId="10" fillId="0" borderId="25" xfId="0" applyNumberFormat="1" applyFont="1" applyBorder="1" applyAlignment="1">
      <alignment vertical="center" wrapText="1"/>
    </xf>
    <xf numFmtId="164" fontId="7" fillId="0" borderId="25" xfId="0" applyNumberFormat="1" applyFont="1" applyBorder="1" applyAlignment="1">
      <alignment vertical="center" wrapText="1"/>
    </xf>
    <xf numFmtId="164" fontId="7" fillId="0" borderId="28" xfId="0" applyNumberFormat="1" applyFont="1" applyBorder="1" applyAlignment="1">
      <alignment vertical="center" wrapText="1"/>
    </xf>
    <xf numFmtId="164" fontId="10" fillId="0" borderId="26" xfId="0" applyNumberFormat="1" applyFont="1" applyBorder="1" applyAlignment="1">
      <alignment vertical="center" wrapText="1"/>
    </xf>
    <xf numFmtId="3" fontId="10" fillId="0" borderId="27" xfId="0" applyNumberFormat="1" applyFont="1" applyBorder="1" applyAlignment="1">
      <alignment vertical="center" wrapText="1"/>
    </xf>
    <xf numFmtId="164" fontId="7" fillId="0" borderId="43" xfId="0" applyNumberFormat="1" applyFont="1" applyBorder="1" applyAlignment="1">
      <alignment vertical="center" wrapText="1"/>
    </xf>
    <xf numFmtId="0" fontId="24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vertical="center" wrapText="1"/>
    </xf>
    <xf numFmtId="3" fontId="24" fillId="0" borderId="46" xfId="0" applyNumberFormat="1" applyFont="1" applyBorder="1" applyAlignment="1">
      <alignment horizontal="right" vertical="center" wrapText="1"/>
    </xf>
    <xf numFmtId="165" fontId="25" fillId="0" borderId="47" xfId="0" applyNumberFormat="1" applyFont="1" applyBorder="1" applyAlignment="1">
      <alignment horizontal="center" vertical="center" wrapText="1"/>
    </xf>
    <xf numFmtId="165" fontId="24" fillId="0" borderId="45" xfId="0" applyNumberFormat="1" applyFont="1" applyBorder="1" applyAlignment="1">
      <alignment horizontal="center" vertical="center" wrapText="1"/>
    </xf>
    <xf numFmtId="164" fontId="8" fillId="0" borderId="45" xfId="0" applyNumberFormat="1" applyFont="1" applyBorder="1" applyAlignment="1">
      <alignment horizontal="center" vertical="center" wrapText="1"/>
    </xf>
    <xf numFmtId="164" fontId="25" fillId="0" borderId="45" xfId="0" applyNumberFormat="1" applyFont="1" applyBorder="1" applyAlignment="1">
      <alignment vertical="center" wrapText="1"/>
    </xf>
    <xf numFmtId="164" fontId="25" fillId="0" borderId="48" xfId="0" applyNumberFormat="1" applyFont="1" applyBorder="1" applyAlignment="1">
      <alignment vertical="center" wrapText="1"/>
    </xf>
    <xf numFmtId="164" fontId="24" fillId="0" borderId="46" xfId="0" applyNumberFormat="1" applyFont="1" applyBorder="1" applyAlignment="1">
      <alignment vertical="center" wrapText="1"/>
    </xf>
    <xf numFmtId="3" fontId="24" fillId="0" borderId="47" xfId="0" applyNumberFormat="1" applyFont="1" applyBorder="1" applyAlignment="1">
      <alignment horizontal="right" vertical="center" wrapText="1"/>
    </xf>
    <xf numFmtId="164" fontId="25" fillId="0" borderId="49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165" fontId="10" fillId="0" borderId="25" xfId="0" applyNumberFormat="1" applyFont="1" applyBorder="1" applyAlignment="1">
      <alignment vertical="center" wrapText="1"/>
    </xf>
    <xf numFmtId="165" fontId="23" fillId="0" borderId="27" xfId="0" applyNumberFormat="1" applyFont="1" applyBorder="1" applyAlignment="1">
      <alignment horizontal="center" vertical="center" wrapText="1"/>
    </xf>
    <xf numFmtId="165" fontId="22" fillId="0" borderId="25" xfId="0" applyNumberFormat="1" applyFont="1" applyBorder="1" applyAlignment="1">
      <alignment horizontal="center" vertical="center" wrapText="1"/>
    </xf>
    <xf numFmtId="164" fontId="23" fillId="0" borderId="25" xfId="0" applyNumberFormat="1" applyFont="1" applyBorder="1" applyAlignment="1">
      <alignment vertical="center" wrapText="1"/>
    </xf>
    <xf numFmtId="164" fontId="23" fillId="0" borderId="28" xfId="0" applyNumberFormat="1" applyFont="1" applyBorder="1" applyAlignment="1">
      <alignment vertical="center" wrapText="1"/>
    </xf>
    <xf numFmtId="164" fontId="22" fillId="0" borderId="26" xfId="0" applyNumberFormat="1" applyFont="1" applyBorder="1" applyAlignment="1">
      <alignment vertical="center" wrapText="1"/>
    </xf>
    <xf numFmtId="3" fontId="22" fillId="0" borderId="27" xfId="0" applyNumberFormat="1" applyFont="1" applyBorder="1" applyAlignment="1">
      <alignment horizontal="right" vertical="center" wrapText="1"/>
    </xf>
    <xf numFmtId="164" fontId="23" fillId="0" borderId="43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165" fontId="10" fillId="0" borderId="10" xfId="0" applyNumberFormat="1" applyFont="1" applyBorder="1" applyAlignment="1">
      <alignment vertical="center" wrapText="1"/>
    </xf>
    <xf numFmtId="3" fontId="22" fillId="0" borderId="15" xfId="0" applyNumberFormat="1" applyFont="1" applyBorder="1" applyAlignment="1">
      <alignment horizontal="right" vertical="center" wrapText="1"/>
    </xf>
    <xf numFmtId="165" fontId="23" fillId="0" borderId="12" xfId="0" applyNumberFormat="1" applyFont="1" applyBorder="1" applyAlignment="1">
      <alignment horizontal="center" vertical="center" wrapText="1"/>
    </xf>
    <xf numFmtId="165" fontId="22" fillId="0" borderId="13" xfId="0" applyNumberFormat="1" applyFont="1" applyBorder="1" applyAlignment="1">
      <alignment horizontal="center" vertical="center" wrapText="1"/>
    </xf>
    <xf numFmtId="164" fontId="23" fillId="0" borderId="10" xfId="0" applyNumberFormat="1" applyFont="1" applyBorder="1" applyAlignment="1">
      <alignment vertical="center" wrapText="1"/>
    </xf>
    <xf numFmtId="164" fontId="23" fillId="0" borderId="13" xfId="0" applyNumberFormat="1" applyFont="1" applyBorder="1" applyAlignment="1">
      <alignment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164" fontId="22" fillId="0" borderId="15" xfId="0" applyNumberFormat="1" applyFont="1" applyBorder="1" applyAlignment="1">
      <alignment vertical="center" wrapText="1"/>
    </xf>
    <xf numFmtId="3" fontId="22" fillId="0" borderId="12" xfId="0" applyNumberFormat="1" applyFont="1" applyBorder="1" applyAlignment="1">
      <alignment horizontal="right" vertical="center" wrapText="1"/>
    </xf>
    <xf numFmtId="164" fontId="23" fillId="0" borderId="1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 wrapText="1"/>
    </xf>
    <xf numFmtId="3" fontId="10" fillId="0" borderId="15" xfId="0" applyNumberFormat="1" applyFont="1" applyBorder="1" applyAlignment="1">
      <alignment vertical="center" wrapText="1"/>
    </xf>
    <xf numFmtId="165" fontId="7" fillId="0" borderId="12" xfId="0" applyNumberFormat="1" applyFont="1" applyBorder="1" applyAlignment="1">
      <alignment vertical="center" wrapText="1"/>
    </xf>
    <xf numFmtId="165" fontId="10" fillId="0" borderId="10" xfId="0" applyNumberFormat="1" applyFont="1" applyBorder="1" applyAlignment="1">
      <alignment vertical="center" wrapText="1"/>
    </xf>
    <xf numFmtId="164" fontId="7" fillId="0" borderId="10" xfId="0" applyNumberFormat="1" applyFont="1" applyBorder="1" applyAlignment="1">
      <alignment vertical="center" wrapText="1"/>
    </xf>
    <xf numFmtId="164" fontId="7" fillId="0" borderId="13" xfId="0" applyNumberFormat="1" applyFont="1" applyBorder="1" applyAlignment="1">
      <alignment vertical="center" wrapText="1"/>
    </xf>
    <xf numFmtId="164" fontId="10" fillId="0" borderId="15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 wrapText="1"/>
    </xf>
    <xf numFmtId="164" fontId="7" fillId="0" borderId="16" xfId="0" applyNumberFormat="1" applyFont="1" applyBorder="1" applyAlignment="1">
      <alignment vertical="center" wrapText="1"/>
    </xf>
    <xf numFmtId="0" fontId="27" fillId="0" borderId="38" xfId="0" applyFont="1" applyBorder="1" applyAlignment="1">
      <alignment vertical="center" wrapText="1"/>
    </xf>
    <xf numFmtId="3" fontId="24" fillId="0" borderId="50" xfId="0" applyNumberFormat="1" applyFont="1" applyBorder="1" applyAlignment="1">
      <alignment horizontal="right" vertical="center" wrapText="1"/>
    </xf>
    <xf numFmtId="3" fontId="24" fillId="0" borderId="39" xfId="0" applyNumberFormat="1" applyFont="1" applyBorder="1" applyAlignment="1">
      <alignment horizontal="right" vertical="center" wrapText="1"/>
    </xf>
    <xf numFmtId="165" fontId="25" fillId="0" borderId="38" xfId="0" applyNumberFormat="1" applyFont="1" applyBorder="1" applyAlignment="1">
      <alignment horizontal="center" vertical="center" wrapText="1"/>
    </xf>
    <xf numFmtId="165" fontId="25" fillId="0" borderId="41" xfId="0" applyNumberFormat="1" applyFont="1" applyBorder="1" applyAlignment="1">
      <alignment horizontal="center" vertical="center" wrapText="1"/>
    </xf>
    <xf numFmtId="165" fontId="24" fillId="0" borderId="39" xfId="0" applyNumberFormat="1" applyFont="1" applyBorder="1" applyAlignment="1">
      <alignment horizontal="center" vertical="center" wrapText="1"/>
    </xf>
    <xf numFmtId="3" fontId="24" fillId="0" borderId="40" xfId="0" applyNumberFormat="1" applyFont="1" applyBorder="1" applyAlignment="1">
      <alignment horizontal="right" vertical="center" wrapText="1"/>
    </xf>
    <xf numFmtId="164" fontId="25" fillId="0" borderId="42" xfId="0" applyNumberFormat="1" applyFont="1" applyBorder="1" applyAlignment="1">
      <alignment vertical="center" wrapText="1"/>
    </xf>
    <xf numFmtId="3" fontId="10" fillId="0" borderId="51" xfId="0" applyNumberFormat="1" applyFont="1" applyBorder="1" applyAlignment="1">
      <alignment horizontal="right" vertical="center" wrapText="1"/>
    </xf>
    <xf numFmtId="165" fontId="7" fillId="0" borderId="47" xfId="0" applyNumberFormat="1" applyFont="1" applyBorder="1" applyAlignment="1">
      <alignment vertical="center" wrapText="1"/>
    </xf>
    <xf numFmtId="165" fontId="10" fillId="0" borderId="45" xfId="0" applyNumberFormat="1" applyFont="1" applyBorder="1" applyAlignment="1">
      <alignment vertical="center" wrapText="1"/>
    </xf>
    <xf numFmtId="164" fontId="10" fillId="0" borderId="45" xfId="0" applyNumberFormat="1" applyFont="1" applyBorder="1" applyAlignment="1">
      <alignment horizontal="center" vertical="center" wrapText="1"/>
    </xf>
    <xf numFmtId="3" fontId="10" fillId="0" borderId="46" xfId="0" applyNumberFormat="1" applyFont="1" applyBorder="1" applyAlignment="1">
      <alignment vertical="center" wrapText="1"/>
    </xf>
    <xf numFmtId="165" fontId="7" fillId="0" borderId="45" xfId="0" applyNumberFormat="1" applyFont="1" applyBorder="1" applyAlignment="1">
      <alignment vertical="center" wrapText="1"/>
    </xf>
    <xf numFmtId="165" fontId="7" fillId="0" borderId="48" xfId="0" applyNumberFormat="1" applyFont="1" applyBorder="1" applyAlignment="1">
      <alignment vertical="center" wrapText="1"/>
    </xf>
    <xf numFmtId="165" fontId="10" fillId="0" borderId="46" xfId="0" applyNumberFormat="1" applyFont="1" applyBorder="1" applyAlignment="1">
      <alignment vertical="center" wrapText="1"/>
    </xf>
    <xf numFmtId="3" fontId="10" fillId="0" borderId="47" xfId="0" applyNumberFormat="1" applyFont="1" applyBorder="1" applyAlignment="1">
      <alignment vertical="center" wrapText="1"/>
    </xf>
    <xf numFmtId="164" fontId="7" fillId="0" borderId="49" xfId="0" applyNumberFormat="1" applyFont="1" applyBorder="1" applyAlignment="1">
      <alignment vertical="center" wrapText="1"/>
    </xf>
    <xf numFmtId="164" fontId="7" fillId="0" borderId="48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3" fontId="10" fillId="0" borderId="52" xfId="0" applyNumberFormat="1" applyFont="1" applyBorder="1" applyAlignment="1">
      <alignment horizontal="right" vertical="center" wrapText="1"/>
    </xf>
    <xf numFmtId="165" fontId="7" fillId="0" borderId="25" xfId="0" applyNumberFormat="1" applyFont="1" applyBorder="1" applyAlignment="1">
      <alignment vertical="center" wrapText="1"/>
    </xf>
    <xf numFmtId="165" fontId="10" fillId="0" borderId="26" xfId="0" applyNumberFormat="1" applyFont="1" applyBorder="1" applyAlignment="1">
      <alignment vertical="center" wrapText="1"/>
    </xf>
    <xf numFmtId="165" fontId="24" fillId="0" borderId="44" xfId="0" applyNumberFormat="1" applyFont="1" applyBorder="1" applyAlignment="1">
      <alignment horizontal="center" vertical="center" wrapText="1"/>
    </xf>
    <xf numFmtId="165" fontId="8" fillId="0" borderId="45" xfId="0" applyNumberFormat="1" applyFont="1" applyBorder="1" applyAlignment="1">
      <alignment vertical="center" wrapText="1"/>
    </xf>
    <xf numFmtId="165" fontId="25" fillId="0" borderId="45" xfId="0" applyNumberFormat="1" applyFont="1" applyBorder="1" applyAlignment="1">
      <alignment horizontal="center" vertical="center" wrapText="1"/>
    </xf>
    <xf numFmtId="165" fontId="25" fillId="0" borderId="48" xfId="0" applyNumberFormat="1" applyFont="1" applyBorder="1" applyAlignment="1">
      <alignment horizontal="center" vertical="center" wrapText="1"/>
    </xf>
    <xf numFmtId="165" fontId="24" fillId="0" borderId="46" xfId="0" applyNumberFormat="1" applyFont="1" applyBorder="1" applyAlignment="1">
      <alignment horizontal="center" vertical="center" wrapText="1"/>
    </xf>
    <xf numFmtId="164" fontId="25" fillId="0" borderId="49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14" fillId="0" borderId="53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165" fontId="15" fillId="0" borderId="3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5" fontId="15" fillId="0" borderId="2" xfId="0" applyNumberFormat="1" applyFont="1" applyBorder="1" applyAlignment="1">
      <alignment horizontal="center" vertical="center" wrapText="1"/>
    </xf>
    <xf numFmtId="165" fontId="15" fillId="0" borderId="2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5" fontId="1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right" vertical="center" wrapText="1"/>
    </xf>
    <xf numFmtId="164" fontId="29" fillId="0" borderId="6" xfId="0" applyNumberFormat="1" applyFont="1" applyBorder="1" applyAlignment="1">
      <alignment vertical="center" wrapText="1"/>
    </xf>
    <xf numFmtId="164" fontId="29" fillId="0" borderId="5" xfId="0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3" fontId="10" fillId="0" borderId="52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165" fontId="7" fillId="0" borderId="2" xfId="0" applyNumberFormat="1" applyFont="1" applyBorder="1" applyAlignment="1">
      <alignment vertical="center" wrapText="1"/>
    </xf>
    <xf numFmtId="165" fontId="7" fillId="0" borderId="22" xfId="0" applyNumberFormat="1" applyFont="1" applyBorder="1" applyAlignment="1">
      <alignment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5" fontId="10" fillId="0" borderId="20" xfId="0" applyNumberFormat="1" applyFont="1" applyBorder="1" applyAlignment="1">
      <alignment vertical="center" wrapText="1"/>
    </xf>
    <xf numFmtId="3" fontId="10" fillId="0" borderId="21" xfId="0" applyNumberFormat="1" applyFont="1" applyBorder="1" applyAlignment="1">
      <alignment vertical="center" wrapText="1"/>
    </xf>
    <xf numFmtId="3" fontId="10" fillId="0" borderId="54" xfId="0" applyNumberFormat="1" applyFont="1" applyBorder="1" applyAlignment="1">
      <alignment vertical="center" wrapText="1"/>
    </xf>
    <xf numFmtId="165" fontId="7" fillId="0" borderId="55" xfId="0" applyNumberFormat="1" applyFont="1" applyBorder="1" applyAlignment="1">
      <alignment vertical="center" wrapText="1"/>
    </xf>
    <xf numFmtId="165" fontId="7" fillId="0" borderId="56" xfId="0" applyNumberFormat="1" applyFont="1" applyBorder="1" applyAlignment="1">
      <alignment vertical="center" wrapText="1"/>
    </xf>
    <xf numFmtId="164" fontId="10" fillId="0" borderId="55" xfId="0" applyNumberFormat="1" applyFont="1" applyBorder="1" applyAlignment="1">
      <alignment horizontal="center" vertical="center" wrapText="1"/>
    </xf>
    <xf numFmtId="165" fontId="10" fillId="0" borderId="57" xfId="0" applyNumberFormat="1" applyFont="1" applyBorder="1" applyAlignment="1">
      <alignment vertical="center" wrapText="1"/>
    </xf>
    <xf numFmtId="3" fontId="10" fillId="0" borderId="58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centerContinuous" vertical="center" wrapText="1"/>
    </xf>
    <xf numFmtId="0" fontId="30" fillId="0" borderId="2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165" fontId="1" fillId="0" borderId="21" xfId="0" applyNumberFormat="1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 wrapText="1"/>
    </xf>
    <xf numFmtId="164" fontId="1" fillId="0" borderId="26" xfId="0" applyNumberFormat="1" applyFont="1" applyBorder="1" applyAlignment="1">
      <alignment horizontal="right" vertical="center" wrapText="1"/>
    </xf>
    <xf numFmtId="165" fontId="1" fillId="0" borderId="25" xfId="0" applyNumberFormat="1" applyFont="1" applyBorder="1" applyAlignment="1">
      <alignment vertical="center" wrapText="1"/>
    </xf>
    <xf numFmtId="165" fontId="1" fillId="0" borderId="28" xfId="0" applyNumberFormat="1" applyFont="1" applyBorder="1" applyAlignment="1">
      <alignment vertical="center" wrapText="1"/>
    </xf>
    <xf numFmtId="164" fontId="8" fillId="0" borderId="25" xfId="0" applyNumberFormat="1" applyFont="1" applyBorder="1" applyAlignment="1">
      <alignment horizontal="center" vertical="center" wrapText="1"/>
    </xf>
    <xf numFmtId="165" fontId="1" fillId="0" borderId="26" xfId="0" applyNumberFormat="1" applyFont="1" applyBorder="1" applyAlignment="1">
      <alignment vertical="center" wrapText="1"/>
    </xf>
    <xf numFmtId="3" fontId="1" fillId="0" borderId="27" xfId="0" applyNumberFormat="1" applyFont="1" applyBorder="1" applyAlignment="1">
      <alignment horizontal="right" vertical="center" wrapText="1"/>
    </xf>
    <xf numFmtId="164" fontId="1" fillId="0" borderId="23" xfId="0" applyNumberFormat="1" applyFont="1" applyBorder="1" applyAlignment="1">
      <alignment vertical="center" wrapText="1"/>
    </xf>
    <xf numFmtId="164" fontId="1" fillId="0" borderId="22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0" fillId="0" borderId="54" xfId="0" applyFont="1" applyBorder="1" applyAlignment="1">
      <alignment horizontal="centerContinuous" vertical="center" wrapText="1"/>
    </xf>
    <xf numFmtId="0" fontId="20" fillId="0" borderId="59" xfId="0" applyFont="1" applyBorder="1" applyAlignment="1">
      <alignment vertical="center" wrapText="1"/>
    </xf>
    <xf numFmtId="3" fontId="22" fillId="0" borderId="54" xfId="0" applyNumberFormat="1" applyFont="1" applyBorder="1" applyAlignment="1">
      <alignment vertical="center" wrapText="1"/>
    </xf>
    <xf numFmtId="165" fontId="22" fillId="0" borderId="58" xfId="0" applyNumberFormat="1" applyFont="1" applyBorder="1" applyAlignment="1">
      <alignment vertical="center" wrapText="1"/>
    </xf>
    <xf numFmtId="165" fontId="22" fillId="0" borderId="55" xfId="0" applyNumberFormat="1" applyFont="1" applyBorder="1" applyAlignment="1">
      <alignment vertical="center" wrapText="1"/>
    </xf>
    <xf numFmtId="164" fontId="22" fillId="0" borderId="55" xfId="0" applyNumberFormat="1" applyFont="1" applyBorder="1" applyAlignment="1">
      <alignment horizontal="center" vertical="center" wrapText="1"/>
    </xf>
    <xf numFmtId="164" fontId="22" fillId="0" borderId="57" xfId="0" applyNumberFormat="1" applyFont="1" applyBorder="1" applyAlignment="1">
      <alignment horizontal="right" vertical="center" wrapText="1"/>
    </xf>
    <xf numFmtId="165" fontId="22" fillId="0" borderId="56" xfId="0" applyNumberFormat="1" applyFont="1" applyBorder="1" applyAlignment="1">
      <alignment vertical="center" wrapText="1"/>
    </xf>
    <xf numFmtId="165" fontId="22" fillId="0" borderId="57" xfId="0" applyNumberFormat="1" applyFont="1" applyBorder="1" applyAlignment="1">
      <alignment vertical="center" wrapText="1"/>
    </xf>
    <xf numFmtId="3" fontId="22" fillId="0" borderId="57" xfId="0" applyNumberFormat="1" applyFont="1" applyBorder="1" applyAlignment="1">
      <alignment horizontal="right" vertical="center" wrapText="1"/>
    </xf>
    <xf numFmtId="164" fontId="10" fillId="0" borderId="60" xfId="0" applyNumberFormat="1" applyFont="1" applyBorder="1" applyAlignment="1">
      <alignment vertical="center" wrapText="1"/>
    </xf>
    <xf numFmtId="164" fontId="10" fillId="0" borderId="56" xfId="0" applyNumberFormat="1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 wrapText="1"/>
    </xf>
    <xf numFmtId="165" fontId="15" fillId="0" borderId="3" xfId="0" applyNumberFormat="1" applyFont="1" applyBorder="1" applyAlignment="1">
      <alignment vertical="center" wrapText="1"/>
    </xf>
    <xf numFmtId="165" fontId="1" fillId="0" borderId="4" xfId="0" applyNumberFormat="1" applyFont="1" applyBorder="1" applyAlignment="1">
      <alignment vertical="center" wrapText="1"/>
    </xf>
    <xf numFmtId="3" fontId="1" fillId="0" borderId="18" xfId="0" applyNumberFormat="1" applyFont="1" applyBorder="1" applyAlignment="1">
      <alignment vertical="center" wrapText="1"/>
    </xf>
    <xf numFmtId="165" fontId="15" fillId="0" borderId="4" xfId="0" applyNumberFormat="1" applyFont="1" applyBorder="1" applyAlignment="1">
      <alignment vertical="center" wrapText="1"/>
    </xf>
    <xf numFmtId="165" fontId="15" fillId="0" borderId="5" xfId="0" applyNumberFormat="1" applyFont="1" applyBorder="1" applyAlignment="1">
      <alignment vertical="center" wrapText="1"/>
    </xf>
    <xf numFmtId="165" fontId="1" fillId="0" borderId="18" xfId="0" applyNumberFormat="1" applyFont="1" applyBorder="1" applyAlignment="1">
      <alignment vertical="center" wrapText="1"/>
    </xf>
    <xf numFmtId="164" fontId="15" fillId="0" borderId="6" xfId="0" applyNumberFormat="1" applyFont="1" applyBorder="1" applyAlignment="1">
      <alignment vertical="center" wrapText="1"/>
    </xf>
    <xf numFmtId="164" fontId="15" fillId="0" borderId="5" xfId="0" applyNumberFormat="1" applyFont="1" applyBorder="1" applyAlignment="1">
      <alignment vertical="center" wrapText="1"/>
    </xf>
    <xf numFmtId="0" fontId="22" fillId="0" borderId="52" xfId="0" applyFont="1" applyBorder="1" applyAlignment="1">
      <alignment horizontal="center" vertical="center" wrapText="1"/>
    </xf>
    <xf numFmtId="0" fontId="10" fillId="0" borderId="61" xfId="0" applyFont="1" applyBorder="1" applyAlignment="1">
      <alignment vertical="center" wrapText="1"/>
    </xf>
    <xf numFmtId="0" fontId="22" fillId="0" borderId="52" xfId="0" applyFont="1" applyBorder="1" applyAlignment="1">
      <alignment horizontal="centerContinuous" vertical="center" wrapText="1"/>
    </xf>
    <xf numFmtId="0" fontId="10" fillId="0" borderId="61" xfId="0" applyFont="1" applyBorder="1" applyAlignment="1">
      <alignment horizontal="left" vertical="center" wrapText="1"/>
    </xf>
    <xf numFmtId="165" fontId="10" fillId="0" borderId="27" xfId="0" applyNumberFormat="1" applyFont="1" applyBorder="1" applyAlignment="1">
      <alignment vertical="center" wrapText="1"/>
    </xf>
    <xf numFmtId="3" fontId="10" fillId="0" borderId="26" xfId="0" applyNumberFormat="1" applyFont="1" applyBorder="1" applyAlignment="1">
      <alignment horizontal="right" vertical="center" wrapText="1"/>
    </xf>
    <xf numFmtId="165" fontId="10" fillId="0" borderId="28" xfId="0" applyNumberFormat="1" applyFont="1" applyBorder="1" applyAlignment="1">
      <alignment vertical="center" wrapText="1"/>
    </xf>
    <xf numFmtId="164" fontId="10" fillId="0" borderId="43" xfId="0" applyNumberFormat="1" applyFont="1" applyBorder="1" applyAlignment="1">
      <alignment vertical="center" wrapText="1"/>
    </xf>
    <xf numFmtId="164" fontId="10" fillId="0" borderId="28" xfId="0" applyNumberFormat="1" applyFont="1" applyBorder="1" applyAlignment="1">
      <alignment vertical="center" wrapText="1"/>
    </xf>
    <xf numFmtId="165" fontId="22" fillId="0" borderId="25" xfId="0" applyNumberFormat="1" applyFont="1" applyBorder="1" applyAlignment="1">
      <alignment vertical="center" wrapText="1"/>
    </xf>
    <xf numFmtId="3" fontId="22" fillId="0" borderId="52" xfId="0" applyNumberFormat="1" applyFont="1" applyBorder="1" applyAlignment="1">
      <alignment vertical="center" wrapText="1"/>
    </xf>
    <xf numFmtId="165" fontId="22" fillId="0" borderId="27" xfId="0" applyNumberFormat="1" applyFont="1" applyBorder="1" applyAlignment="1">
      <alignment vertical="center" wrapText="1"/>
    </xf>
    <xf numFmtId="165" fontId="22" fillId="0" borderId="25" xfId="0" applyNumberFormat="1" applyFont="1" applyBorder="1" applyAlignment="1">
      <alignment vertical="center" wrapText="1"/>
    </xf>
    <xf numFmtId="165" fontId="22" fillId="0" borderId="28" xfId="0" applyNumberFormat="1" applyFont="1" applyBorder="1" applyAlignment="1">
      <alignment vertical="center" wrapText="1"/>
    </xf>
    <xf numFmtId="165" fontId="22" fillId="0" borderId="0" xfId="0" applyNumberFormat="1" applyFont="1" applyBorder="1" applyAlignment="1">
      <alignment vertical="center" wrapText="1"/>
    </xf>
    <xf numFmtId="3" fontId="22" fillId="0" borderId="52" xfId="0" applyNumberFormat="1" applyFont="1" applyBorder="1" applyAlignment="1">
      <alignment horizontal="right" vertical="center" wrapText="1"/>
    </xf>
    <xf numFmtId="164" fontId="22" fillId="0" borderId="43" xfId="0" applyNumberFormat="1" applyFont="1" applyBorder="1" applyAlignment="1">
      <alignment vertical="center" wrapText="1"/>
    </xf>
    <xf numFmtId="164" fontId="22" fillId="0" borderId="28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165" fontId="15" fillId="0" borderId="62" xfId="0" applyNumberFormat="1" applyFont="1" applyBorder="1" applyAlignment="1">
      <alignment horizontal="center" vertical="center" wrapText="1"/>
    </xf>
    <xf numFmtId="165" fontId="1" fillId="0" borderId="62" xfId="0" applyNumberFormat="1" applyFont="1" applyBorder="1" applyAlignment="1">
      <alignment horizontal="center" vertical="center" wrapText="1"/>
    </xf>
    <xf numFmtId="165" fontId="15" fillId="0" borderId="19" xfId="0" applyNumberFormat="1" applyFont="1" applyBorder="1" applyAlignment="1">
      <alignment horizontal="center" vertical="center" wrapText="1"/>
    </xf>
    <xf numFmtId="165" fontId="1" fillId="0" borderId="63" xfId="0" applyNumberFormat="1" applyFont="1" applyBorder="1" applyAlignment="1">
      <alignment horizontal="center" vertical="center" wrapText="1"/>
    </xf>
    <xf numFmtId="165" fontId="15" fillId="0" borderId="62" xfId="0" applyNumberFormat="1" applyFont="1" applyBorder="1" applyAlignment="1">
      <alignment vertical="center" wrapText="1"/>
    </xf>
    <xf numFmtId="165" fontId="15" fillId="0" borderId="19" xfId="0" applyNumberFormat="1" applyFont="1" applyBorder="1" applyAlignment="1">
      <alignment vertical="center" wrapText="1"/>
    </xf>
    <xf numFmtId="0" fontId="22" fillId="0" borderId="24" xfId="0" applyFont="1" applyBorder="1" applyAlignment="1">
      <alignment horizontal="centerContinuous" vertical="center" wrapText="1"/>
    </xf>
    <xf numFmtId="165" fontId="27" fillId="0" borderId="61" xfId="0" applyNumberFormat="1" applyFont="1" applyBorder="1" applyAlignment="1">
      <alignment vertical="center" wrapText="1"/>
    </xf>
    <xf numFmtId="165" fontId="22" fillId="0" borderId="61" xfId="0" applyNumberFormat="1" applyFont="1" applyBorder="1" applyAlignment="1">
      <alignment vertical="center" wrapText="1"/>
    </xf>
    <xf numFmtId="164" fontId="22" fillId="0" borderId="0" xfId="0" applyNumberFormat="1" applyFont="1" applyBorder="1" applyAlignment="1">
      <alignment vertical="center" wrapText="1"/>
    </xf>
    <xf numFmtId="0" fontId="22" fillId="0" borderId="64" xfId="0" applyFont="1" applyBorder="1" applyAlignment="1">
      <alignment horizontal="centerContinuous" vertical="center" wrapText="1"/>
    </xf>
    <xf numFmtId="165" fontId="27" fillId="0" borderId="59" xfId="0" applyNumberFormat="1" applyFont="1" applyBorder="1" applyAlignment="1">
      <alignment vertical="center" wrapText="1"/>
    </xf>
    <xf numFmtId="165" fontId="23" fillId="0" borderId="65" xfId="0" applyNumberFormat="1" applyFont="1" applyBorder="1" applyAlignment="1">
      <alignment horizontal="center" vertical="center" wrapText="1"/>
    </xf>
    <xf numFmtId="165" fontId="22" fillId="0" borderId="65" xfId="0" applyNumberFormat="1" applyFont="1" applyBorder="1" applyAlignment="1">
      <alignment horizontal="center" vertical="center" wrapText="1"/>
    </xf>
    <xf numFmtId="3" fontId="22" fillId="0" borderId="54" xfId="0" applyNumberFormat="1" applyFont="1" applyBorder="1" applyAlignment="1">
      <alignment horizontal="right" vertical="center" wrapText="1"/>
    </xf>
    <xf numFmtId="165" fontId="23" fillId="0" borderId="64" xfId="0" applyNumberFormat="1" applyFont="1" applyBorder="1" applyAlignment="1">
      <alignment horizontal="center" vertical="center" wrapText="1"/>
    </xf>
    <xf numFmtId="164" fontId="22" fillId="0" borderId="55" xfId="0" applyNumberFormat="1" applyFont="1" applyBorder="1" applyAlignment="1">
      <alignment horizontal="right" vertical="center" wrapText="1"/>
    </xf>
    <xf numFmtId="165" fontId="22" fillId="0" borderId="66" xfId="0" applyNumberFormat="1" applyFont="1" applyBorder="1" applyAlignment="1">
      <alignment horizontal="center" vertical="center" wrapText="1"/>
    </xf>
    <xf numFmtId="165" fontId="23" fillId="0" borderId="65" xfId="0" applyNumberFormat="1" applyFont="1" applyBorder="1" applyAlignment="1">
      <alignment vertical="center" wrapText="1"/>
    </xf>
    <xf numFmtId="165" fontId="23" fillId="0" borderId="64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FN\HOMBEK\ROK_%202008\Doch_BUDZ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ŹRÓDŁA Tab.III"/>
      <sheetName val="ZAŁ. 2"/>
      <sheetName val="Doch. Tab.II"/>
      <sheetName val="Doch.działami zał.3"/>
      <sheetName val="Arkusz1"/>
    </sheetNames>
    <sheetDataSet>
      <sheetData sheetId="2">
        <row r="14">
          <cell r="D14">
            <v>27147880</v>
          </cell>
        </row>
        <row r="15">
          <cell r="D15">
            <v>35940</v>
          </cell>
        </row>
        <row r="16">
          <cell r="D16">
            <v>41880</v>
          </cell>
        </row>
        <row r="17">
          <cell r="D17">
            <v>1093000</v>
          </cell>
        </row>
        <row r="18">
          <cell r="D18">
            <v>520000</v>
          </cell>
        </row>
        <row r="20">
          <cell r="D20">
            <v>7658720</v>
          </cell>
        </row>
        <row r="21">
          <cell r="D21">
            <v>585870</v>
          </cell>
        </row>
        <row r="22">
          <cell r="D22">
            <v>260</v>
          </cell>
        </row>
        <row r="23">
          <cell r="D23">
            <v>678600</v>
          </cell>
        </row>
        <row r="24">
          <cell r="D24">
            <v>200000</v>
          </cell>
        </row>
        <row r="25">
          <cell r="D25">
            <v>100000</v>
          </cell>
        </row>
        <row r="27">
          <cell r="D27">
            <v>520000</v>
          </cell>
        </row>
        <row r="28">
          <cell r="D28">
            <v>350000</v>
          </cell>
        </row>
        <row r="29">
          <cell r="D29">
            <v>1000000</v>
          </cell>
        </row>
        <row r="30">
          <cell r="D30">
            <v>4500000</v>
          </cell>
        </row>
        <row r="34">
          <cell r="D34">
            <v>4686000</v>
          </cell>
        </row>
        <row r="42">
          <cell r="D42">
            <v>750000</v>
          </cell>
        </row>
        <row r="43">
          <cell r="D43">
            <v>13700000</v>
          </cell>
        </row>
        <row r="48">
          <cell r="D48">
            <v>1100000</v>
          </cell>
        </row>
        <row r="49">
          <cell r="D49">
            <v>120000</v>
          </cell>
        </row>
        <row r="50">
          <cell r="D50">
            <v>640000</v>
          </cell>
        </row>
        <row r="52">
          <cell r="H52">
            <v>68660628</v>
          </cell>
          <cell r="L52">
            <v>19286693</v>
          </cell>
        </row>
        <row r="53">
          <cell r="H53">
            <v>3350000</v>
          </cell>
          <cell r="L53">
            <v>500000</v>
          </cell>
        </row>
        <row r="54">
          <cell r="H54">
            <v>8613820</v>
          </cell>
          <cell r="L54">
            <v>3907400</v>
          </cell>
        </row>
        <row r="78">
          <cell r="H78">
            <v>36121645</v>
          </cell>
          <cell r="L78">
            <v>41922364</v>
          </cell>
        </row>
        <row r="80">
          <cell r="H80">
            <v>578437</v>
          </cell>
          <cell r="L80">
            <v>4909742</v>
          </cell>
        </row>
        <row r="82">
          <cell r="L82">
            <v>4803048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3.75390625" style="324" customWidth="1"/>
    <col min="2" max="2" width="37.00390625" style="3" customWidth="1"/>
    <col min="3" max="3" width="13.75390625" style="3" customWidth="1"/>
    <col min="4" max="4" width="5.00390625" style="4" hidden="1" customWidth="1"/>
    <col min="5" max="5" width="0.12890625" style="3" hidden="1" customWidth="1"/>
    <col min="6" max="6" width="5.75390625" style="5" customWidth="1"/>
    <col min="7" max="7" width="11.625" style="3" customWidth="1"/>
    <col min="8" max="8" width="6.25390625" style="4" hidden="1" customWidth="1"/>
    <col min="9" max="9" width="6.125" style="4" hidden="1" customWidth="1"/>
    <col min="10" max="10" width="4.875" style="16" customWidth="1"/>
    <col min="11" max="11" width="7.875" style="3" hidden="1" customWidth="1"/>
    <col min="12" max="12" width="10.625" style="3" customWidth="1"/>
    <col min="13" max="13" width="0.2421875" style="4" hidden="1" customWidth="1"/>
    <col min="14" max="14" width="5.875" style="8" hidden="1" customWidth="1"/>
    <col min="15" max="15" width="4.75390625" style="5" customWidth="1"/>
    <col min="16" max="16384" width="10.00390625" style="3" customWidth="1"/>
  </cols>
  <sheetData>
    <row r="1" spans="1:11" ht="13.5" customHeight="1">
      <c r="A1" s="1"/>
      <c r="B1" s="2"/>
      <c r="G1" s="328" t="s">
        <v>0</v>
      </c>
      <c r="J1" s="6"/>
      <c r="K1" s="7"/>
    </row>
    <row r="2" spans="1:11" ht="12" customHeight="1">
      <c r="A2" s="9"/>
      <c r="B2" s="7"/>
      <c r="G2" s="10" t="s">
        <v>69</v>
      </c>
      <c r="J2" s="10"/>
      <c r="K2" s="7"/>
    </row>
    <row r="3" spans="1:15" ht="11.25" customHeight="1">
      <c r="A3" s="9"/>
      <c r="B3" s="7"/>
      <c r="G3" s="10" t="s">
        <v>1</v>
      </c>
      <c r="H3" s="11"/>
      <c r="I3" s="11"/>
      <c r="J3" s="10"/>
      <c r="K3" s="12"/>
      <c r="L3" s="13"/>
      <c r="M3" s="11"/>
      <c r="N3" s="14" t="s">
        <v>2</v>
      </c>
      <c r="O3" s="15"/>
    </row>
    <row r="4" spans="1:15" ht="12" customHeight="1">
      <c r="A4" s="9"/>
      <c r="B4" s="7"/>
      <c r="G4" s="10" t="s">
        <v>70</v>
      </c>
      <c r="H4" s="11"/>
      <c r="I4" s="11"/>
      <c r="J4" s="10"/>
      <c r="K4" s="12"/>
      <c r="L4" s="13"/>
      <c r="M4" s="11"/>
      <c r="N4" s="14"/>
      <c r="O4" s="15"/>
    </row>
    <row r="5" spans="1:11" ht="6.75" customHeight="1">
      <c r="A5" s="9"/>
      <c r="B5" s="7"/>
      <c r="G5" s="15"/>
      <c r="K5" s="7"/>
    </row>
    <row r="6" spans="1:15" s="27" customFormat="1" ht="24" customHeight="1">
      <c r="A6" s="17" t="s">
        <v>3</v>
      </c>
      <c r="B6" s="18"/>
      <c r="C6" s="18"/>
      <c r="D6" s="19"/>
      <c r="E6" s="18"/>
      <c r="F6" s="20"/>
      <c r="G6" s="18"/>
      <c r="H6" s="19"/>
      <c r="I6" s="19"/>
      <c r="J6" s="21"/>
      <c r="K6" s="22"/>
      <c r="L6" s="23"/>
      <c r="M6" s="24"/>
      <c r="N6" s="25"/>
      <c r="O6" s="26"/>
    </row>
    <row r="7" spans="1:15" ht="14.25" customHeight="1" thickBot="1">
      <c r="A7" s="28" t="s">
        <v>4</v>
      </c>
      <c r="C7" s="29"/>
      <c r="D7" s="30"/>
      <c r="E7" s="31"/>
      <c r="F7" s="32"/>
      <c r="G7" s="29"/>
      <c r="H7" s="33"/>
      <c r="I7" s="33"/>
      <c r="J7" s="34"/>
      <c r="K7" s="35"/>
      <c r="L7" s="35" t="s">
        <v>5</v>
      </c>
      <c r="M7" s="36"/>
      <c r="N7" s="37"/>
      <c r="O7" s="38"/>
    </row>
    <row r="8" spans="1:15" s="53" customFormat="1" ht="16.5" customHeight="1" thickBot="1" thickTop="1">
      <c r="A8" s="39"/>
      <c r="B8" s="40"/>
      <c r="C8" s="41" t="s">
        <v>6</v>
      </c>
      <c r="D8" s="42"/>
      <c r="E8" s="43"/>
      <c r="F8" s="44"/>
      <c r="G8" s="45" t="s">
        <v>7</v>
      </c>
      <c r="H8" s="46"/>
      <c r="I8" s="47"/>
      <c r="J8" s="48"/>
      <c r="K8" s="49" t="s">
        <v>8</v>
      </c>
      <c r="L8" s="49" t="s">
        <v>8</v>
      </c>
      <c r="M8" s="50"/>
      <c r="N8" s="51"/>
      <c r="O8" s="52"/>
    </row>
    <row r="9" spans="1:15" s="67" customFormat="1" ht="24.75" customHeight="1" thickBot="1" thickTop="1">
      <c r="A9" s="54" t="s">
        <v>9</v>
      </c>
      <c r="B9" s="55" t="s">
        <v>10</v>
      </c>
      <c r="C9" s="56" t="s">
        <v>11</v>
      </c>
      <c r="D9" s="57" t="s">
        <v>12</v>
      </c>
      <c r="E9" s="58" t="s">
        <v>13</v>
      </c>
      <c r="F9" s="59" t="s">
        <v>14</v>
      </c>
      <c r="G9" s="60" t="s">
        <v>11</v>
      </c>
      <c r="H9" s="61" t="s">
        <v>15</v>
      </c>
      <c r="I9" s="62" t="s">
        <v>16</v>
      </c>
      <c r="J9" s="63" t="s">
        <v>14</v>
      </c>
      <c r="K9" s="64" t="s">
        <v>17</v>
      </c>
      <c r="L9" s="60" t="s">
        <v>11</v>
      </c>
      <c r="M9" s="65" t="s">
        <v>18</v>
      </c>
      <c r="N9" s="62" t="s">
        <v>16</v>
      </c>
      <c r="O9" s="66" t="s">
        <v>14</v>
      </c>
    </row>
    <row r="10" spans="1:15" s="77" customFormat="1" ht="7.5" customHeight="1" thickBot="1" thickTop="1">
      <c r="A10" s="68">
        <v>1</v>
      </c>
      <c r="B10" s="69">
        <v>2</v>
      </c>
      <c r="C10" s="70">
        <v>3</v>
      </c>
      <c r="D10" s="70">
        <v>5</v>
      </c>
      <c r="E10" s="71">
        <v>6</v>
      </c>
      <c r="F10" s="72">
        <v>4</v>
      </c>
      <c r="G10" s="73">
        <v>5</v>
      </c>
      <c r="H10" s="71">
        <v>9</v>
      </c>
      <c r="I10" s="74">
        <v>9</v>
      </c>
      <c r="J10" s="75">
        <v>6</v>
      </c>
      <c r="K10" s="73">
        <v>11</v>
      </c>
      <c r="L10" s="70">
        <v>7</v>
      </c>
      <c r="M10" s="76">
        <v>12</v>
      </c>
      <c r="N10" s="74">
        <v>13</v>
      </c>
      <c r="O10" s="75">
        <v>8</v>
      </c>
    </row>
    <row r="11" spans="1:15" s="89" customFormat="1" ht="15" customHeight="1" thickTop="1">
      <c r="A11" s="78" t="s">
        <v>19</v>
      </c>
      <c r="B11" s="79" t="s">
        <v>20</v>
      </c>
      <c r="C11" s="80">
        <f aca="true" t="shared" si="0" ref="C11:C49">G11+L11</f>
        <v>169746691</v>
      </c>
      <c r="D11" s="81"/>
      <c r="E11" s="82"/>
      <c r="F11" s="83">
        <f>J11+O11</f>
        <v>58.215770216504126</v>
      </c>
      <c r="G11" s="80">
        <f>SUM(G12:G13)</f>
        <v>146052598</v>
      </c>
      <c r="H11" s="84"/>
      <c r="I11" s="85" t="e">
        <f>G11/#REF!*100</f>
        <v>#REF!</v>
      </c>
      <c r="J11" s="83">
        <v>50.1</v>
      </c>
      <c r="K11" s="86" t="e">
        <f>K14+K20+K24+#REF!</f>
        <v>#REF!</v>
      </c>
      <c r="L11" s="80">
        <f>L14+L20+L24+L32+L35</f>
        <v>23694093</v>
      </c>
      <c r="M11" s="87"/>
      <c r="N11" s="88" t="e">
        <f>L11/K11*100</f>
        <v>#REF!</v>
      </c>
      <c r="O11" s="83">
        <f>L11/$C$47*100</f>
        <v>8.11577021650412</v>
      </c>
    </row>
    <row r="12" spans="1:15" s="102" customFormat="1" ht="12" customHeight="1">
      <c r="A12" s="90"/>
      <c r="B12" s="91" t="s">
        <v>21</v>
      </c>
      <c r="C12" s="92">
        <f>C14+C20+C25+C32+C35</f>
        <v>154946691</v>
      </c>
      <c r="D12" s="93"/>
      <c r="E12" s="94"/>
      <c r="F12" s="95"/>
      <c r="G12" s="92">
        <f>G14+G20+G25+G32+G35</f>
        <v>131252598</v>
      </c>
      <c r="H12" s="96"/>
      <c r="I12" s="97"/>
      <c r="J12" s="95"/>
      <c r="K12" s="98"/>
      <c r="L12" s="92">
        <f>L14+L20+L25+L32+L35</f>
        <v>23694093</v>
      </c>
      <c r="M12" s="99"/>
      <c r="N12" s="100"/>
      <c r="O12" s="101"/>
    </row>
    <row r="13" spans="1:15" s="103" customFormat="1" ht="14.25" customHeight="1" thickBot="1">
      <c r="A13" s="90"/>
      <c r="B13" s="91" t="s">
        <v>22</v>
      </c>
      <c r="C13" s="92">
        <f>C27+C29</f>
        <v>14800000</v>
      </c>
      <c r="D13" s="93"/>
      <c r="E13" s="94"/>
      <c r="F13" s="95"/>
      <c r="G13" s="92">
        <f>G27+G29</f>
        <v>14800000</v>
      </c>
      <c r="H13" s="96"/>
      <c r="I13" s="97"/>
      <c r="J13" s="95"/>
      <c r="K13" s="98"/>
      <c r="L13" s="92"/>
      <c r="M13" s="99"/>
      <c r="N13" s="100"/>
      <c r="O13" s="101"/>
    </row>
    <row r="14" spans="1:15" s="115" customFormat="1" ht="18" customHeight="1" thickTop="1">
      <c r="A14" s="104" t="s">
        <v>23</v>
      </c>
      <c r="B14" s="105" t="s">
        <v>24</v>
      </c>
      <c r="C14" s="106">
        <f t="shared" si="0"/>
        <v>38062150</v>
      </c>
      <c r="D14" s="107"/>
      <c r="E14" s="108"/>
      <c r="F14" s="109">
        <f>J14+O14</f>
        <v>13.037159233996098</v>
      </c>
      <c r="G14" s="106">
        <f>SUM(G15:G19)</f>
        <v>38062150</v>
      </c>
      <c r="H14" s="110"/>
      <c r="I14" s="111" t="e">
        <f>G14/#REF!*100</f>
        <v>#REF!</v>
      </c>
      <c r="J14" s="109">
        <f>G14/$C$47*100</f>
        <v>13.037159233996098</v>
      </c>
      <c r="K14" s="112">
        <f>SUM(K15:K18)</f>
        <v>0</v>
      </c>
      <c r="L14" s="113"/>
      <c r="M14" s="114"/>
      <c r="N14" s="111"/>
      <c r="O14" s="109"/>
    </row>
    <row r="15" spans="1:15" s="123" customFormat="1" ht="15" customHeight="1">
      <c r="A15" s="116">
        <v>1</v>
      </c>
      <c r="B15" s="117" t="s">
        <v>25</v>
      </c>
      <c r="C15" s="118">
        <f t="shared" si="0"/>
        <v>34806600</v>
      </c>
      <c r="D15" s="119"/>
      <c r="E15" s="120"/>
      <c r="F15" s="101"/>
      <c r="G15" s="121">
        <f>'[1]Doch. Tab.II'!D14+'[1]Doch. Tab.II'!D20</f>
        <v>34806600</v>
      </c>
      <c r="H15" s="119"/>
      <c r="I15" s="119" t="e">
        <f>G15/#REF!*100</f>
        <v>#REF!</v>
      </c>
      <c r="J15" s="101"/>
      <c r="K15" s="120"/>
      <c r="L15" s="121"/>
      <c r="M15" s="119"/>
      <c r="N15" s="119"/>
      <c r="O15" s="122"/>
    </row>
    <row r="16" spans="1:15" s="123" customFormat="1" ht="15" customHeight="1">
      <c r="A16" s="116">
        <v>2</v>
      </c>
      <c r="B16" s="117" t="s">
        <v>26</v>
      </c>
      <c r="C16" s="118">
        <f t="shared" si="0"/>
        <v>663950</v>
      </c>
      <c r="D16" s="119"/>
      <c r="E16" s="120"/>
      <c r="F16" s="101"/>
      <c r="G16" s="121">
        <f>'[1]Doch. Tab.II'!D15+'[1]Doch. Tab.II'!D16+'[1]Doch. Tab.II'!D21+'[1]Doch. Tab.II'!D22</f>
        <v>663950</v>
      </c>
      <c r="H16" s="119"/>
      <c r="I16" s="119" t="e">
        <f>G16/#REF!*100</f>
        <v>#REF!</v>
      </c>
      <c r="J16" s="101"/>
      <c r="K16" s="120"/>
      <c r="L16" s="121"/>
      <c r="M16" s="119"/>
      <c r="N16" s="119"/>
      <c r="O16" s="122"/>
    </row>
    <row r="17" spans="1:15" s="123" customFormat="1" ht="15" customHeight="1">
      <c r="A17" s="116">
        <v>3</v>
      </c>
      <c r="B17" s="117" t="s">
        <v>27</v>
      </c>
      <c r="C17" s="118">
        <f t="shared" si="0"/>
        <v>1771600</v>
      </c>
      <c r="D17" s="119"/>
      <c r="E17" s="120"/>
      <c r="F17" s="101"/>
      <c r="G17" s="121">
        <f>'[1]Doch. Tab.II'!D17+'[1]Doch. Tab.II'!D23</f>
        <v>1771600</v>
      </c>
      <c r="H17" s="119"/>
      <c r="I17" s="119" t="e">
        <f>G17/#REF!*100</f>
        <v>#REF!</v>
      </c>
      <c r="J17" s="101"/>
      <c r="K17" s="120"/>
      <c r="L17" s="121"/>
      <c r="M17" s="119"/>
      <c r="N17" s="119"/>
      <c r="O17" s="122"/>
    </row>
    <row r="18" spans="1:15" s="123" customFormat="1" ht="15" customHeight="1">
      <c r="A18" s="116">
        <v>4</v>
      </c>
      <c r="B18" s="117" t="s">
        <v>28</v>
      </c>
      <c r="C18" s="118">
        <f t="shared" si="0"/>
        <v>720000</v>
      </c>
      <c r="D18" s="119"/>
      <c r="E18" s="120"/>
      <c r="F18" s="101"/>
      <c r="G18" s="121">
        <f>'[1]Doch. Tab.II'!D18+'[1]Doch. Tab.II'!D24</f>
        <v>720000</v>
      </c>
      <c r="H18" s="119"/>
      <c r="I18" s="119" t="e">
        <f>G18/#REF!*100</f>
        <v>#REF!</v>
      </c>
      <c r="J18" s="101"/>
      <c r="K18" s="120"/>
      <c r="L18" s="121"/>
      <c r="M18" s="119"/>
      <c r="N18" s="119"/>
      <c r="O18" s="122"/>
    </row>
    <row r="19" spans="1:15" s="123" customFormat="1" ht="15" customHeight="1">
      <c r="A19" s="124">
        <v>5</v>
      </c>
      <c r="B19" s="117" t="s">
        <v>29</v>
      </c>
      <c r="C19" s="125">
        <f t="shared" si="0"/>
        <v>100000</v>
      </c>
      <c r="D19" s="119"/>
      <c r="E19" s="120"/>
      <c r="F19" s="126"/>
      <c r="G19" s="127">
        <f>'[1]Doch. Tab.II'!D25</f>
        <v>100000</v>
      </c>
      <c r="H19" s="119"/>
      <c r="I19" s="119" t="e">
        <f>G19/#REF!*100</f>
        <v>#REF!</v>
      </c>
      <c r="J19" s="126"/>
      <c r="K19" s="120"/>
      <c r="L19" s="127"/>
      <c r="M19" s="119"/>
      <c r="N19" s="119"/>
      <c r="O19" s="128"/>
    </row>
    <row r="20" spans="1:15" s="115" customFormat="1" ht="18.75" customHeight="1">
      <c r="A20" s="129" t="s">
        <v>30</v>
      </c>
      <c r="B20" s="130" t="s">
        <v>31</v>
      </c>
      <c r="C20" s="131">
        <f>G20+L20</f>
        <v>6370000</v>
      </c>
      <c r="D20" s="132"/>
      <c r="E20" s="133"/>
      <c r="F20" s="134">
        <f>J20+O20</f>
        <v>2.181871079814334</v>
      </c>
      <c r="G20" s="131">
        <f>SUM(G21:G23)</f>
        <v>6370000</v>
      </c>
      <c r="H20" s="135"/>
      <c r="I20" s="136" t="e">
        <f>G20/#REF!*100</f>
        <v>#REF!</v>
      </c>
      <c r="J20" s="134">
        <f>G20/$C$47*100</f>
        <v>2.181871079814334</v>
      </c>
      <c r="K20" s="137">
        <f>SUM(K21:K22)</f>
        <v>0</v>
      </c>
      <c r="L20" s="138"/>
      <c r="M20" s="139"/>
      <c r="N20" s="140"/>
      <c r="O20" s="141"/>
    </row>
    <row r="21" spans="1:15" s="123" customFormat="1" ht="12.75" customHeight="1">
      <c r="A21" s="116">
        <v>1</v>
      </c>
      <c r="B21" s="117" t="s">
        <v>32</v>
      </c>
      <c r="C21" s="142">
        <f t="shared" si="0"/>
        <v>520000</v>
      </c>
      <c r="D21" s="143"/>
      <c r="E21" s="144"/>
      <c r="F21" s="101"/>
      <c r="G21" s="142">
        <f>'[1]Doch. Tab.II'!D27</f>
        <v>520000</v>
      </c>
      <c r="H21" s="145"/>
      <c r="I21" s="146" t="e">
        <f>G21/#REF!*100</f>
        <v>#REF!</v>
      </c>
      <c r="J21" s="101"/>
      <c r="K21" s="147"/>
      <c r="L21" s="148"/>
      <c r="M21" s="149"/>
      <c r="N21" s="146"/>
      <c r="O21" s="122"/>
    </row>
    <row r="22" spans="1:15" s="123" customFormat="1" ht="12.75" customHeight="1">
      <c r="A22" s="116">
        <v>2</v>
      </c>
      <c r="B22" s="117" t="s">
        <v>33</v>
      </c>
      <c r="C22" s="142">
        <f t="shared" si="0"/>
        <v>350000</v>
      </c>
      <c r="D22" s="143"/>
      <c r="E22" s="144"/>
      <c r="F22" s="101"/>
      <c r="G22" s="142">
        <f>'[1]Doch. Tab.II'!D28</f>
        <v>350000</v>
      </c>
      <c r="H22" s="145"/>
      <c r="I22" s="146" t="e">
        <f>G22/#REF!*100</f>
        <v>#REF!</v>
      </c>
      <c r="J22" s="101"/>
      <c r="K22" s="147"/>
      <c r="L22" s="148"/>
      <c r="M22" s="149"/>
      <c r="N22" s="146"/>
      <c r="O22" s="122"/>
    </row>
    <row r="23" spans="1:15" s="123" customFormat="1" ht="15" customHeight="1">
      <c r="A23" s="116">
        <v>3</v>
      </c>
      <c r="B23" s="117" t="s">
        <v>34</v>
      </c>
      <c r="C23" s="142">
        <f t="shared" si="0"/>
        <v>5500000</v>
      </c>
      <c r="D23" s="143"/>
      <c r="E23" s="144"/>
      <c r="F23" s="101"/>
      <c r="G23" s="142">
        <f>'[1]Doch. Tab.II'!D29+'[1]Doch. Tab.II'!D30</f>
        <v>5500000</v>
      </c>
      <c r="H23" s="145"/>
      <c r="I23" s="146"/>
      <c r="J23" s="101"/>
      <c r="K23" s="147"/>
      <c r="L23" s="148"/>
      <c r="M23" s="149"/>
      <c r="N23" s="146"/>
      <c r="O23" s="122"/>
    </row>
    <row r="24" spans="1:15" s="161" customFormat="1" ht="16.5" customHeight="1">
      <c r="A24" s="150" t="s">
        <v>35</v>
      </c>
      <c r="B24" s="151" t="s">
        <v>36</v>
      </c>
      <c r="C24" s="152">
        <f>G24+L24</f>
        <v>20996000</v>
      </c>
      <c r="D24" s="153"/>
      <c r="E24" s="154"/>
      <c r="F24" s="155">
        <f>J24+O24</f>
        <v>7.191611490075629</v>
      </c>
      <c r="G24" s="152">
        <f>SUM(G27:G31)</f>
        <v>20996000</v>
      </c>
      <c r="H24" s="156"/>
      <c r="I24" s="157" t="e">
        <f>G24/#REF!*100</f>
        <v>#REF!</v>
      </c>
      <c r="J24" s="155">
        <f>G24/$C$47*100</f>
        <v>7.191611490075629</v>
      </c>
      <c r="K24" s="158">
        <f>SUM(K27:K31)</f>
        <v>1000</v>
      </c>
      <c r="L24" s="159"/>
      <c r="M24" s="160"/>
      <c r="N24" s="157">
        <f>L24/K24*100</f>
        <v>0</v>
      </c>
      <c r="O24" s="155"/>
    </row>
    <row r="25" spans="1:15" s="170" customFormat="1" ht="11.25" customHeight="1">
      <c r="A25" s="116"/>
      <c r="B25" s="162" t="s">
        <v>37</v>
      </c>
      <c r="C25" s="92">
        <f>C28+C30+C31</f>
        <v>6196000</v>
      </c>
      <c r="D25" s="163"/>
      <c r="E25" s="164"/>
      <c r="F25" s="101"/>
      <c r="G25" s="92">
        <f>G28+G30+G31</f>
        <v>6196000</v>
      </c>
      <c r="H25" s="165"/>
      <c r="I25" s="166"/>
      <c r="J25" s="95"/>
      <c r="K25" s="167"/>
      <c r="L25" s="168"/>
      <c r="M25" s="169"/>
      <c r="N25" s="166"/>
      <c r="O25" s="95"/>
    </row>
    <row r="26" spans="1:15" s="170" customFormat="1" ht="12" customHeight="1">
      <c r="A26" s="124"/>
      <c r="B26" s="171" t="s">
        <v>38</v>
      </c>
      <c r="C26" s="172">
        <f>C27+C29</f>
        <v>14800000</v>
      </c>
      <c r="D26" s="173"/>
      <c r="E26" s="174"/>
      <c r="F26" s="126"/>
      <c r="G26" s="172">
        <f>G27+G29</f>
        <v>14800000</v>
      </c>
      <c r="H26" s="175"/>
      <c r="I26" s="176"/>
      <c r="J26" s="177"/>
      <c r="K26" s="178"/>
      <c r="L26" s="179"/>
      <c r="M26" s="180"/>
      <c r="N26" s="176"/>
      <c r="O26" s="177"/>
    </row>
    <row r="27" spans="1:15" s="123" customFormat="1" ht="15.75" customHeight="1">
      <c r="A27" s="116">
        <v>1</v>
      </c>
      <c r="B27" s="117" t="s">
        <v>39</v>
      </c>
      <c r="C27" s="142">
        <f t="shared" si="0"/>
        <v>13700000</v>
      </c>
      <c r="D27" s="143"/>
      <c r="E27" s="144"/>
      <c r="F27" s="101"/>
      <c r="G27" s="142">
        <f>'[1]Doch. Tab.II'!D43</f>
        <v>13700000</v>
      </c>
      <c r="H27" s="145"/>
      <c r="I27" s="146" t="e">
        <f>G27/#REF!*100</f>
        <v>#REF!</v>
      </c>
      <c r="J27" s="101"/>
      <c r="K27" s="147"/>
      <c r="L27" s="148"/>
      <c r="M27" s="149"/>
      <c r="N27" s="146"/>
      <c r="O27" s="122"/>
    </row>
    <row r="28" spans="1:15" s="181" customFormat="1" ht="12.75" customHeight="1">
      <c r="A28" s="116">
        <v>2</v>
      </c>
      <c r="B28" s="117" t="s">
        <v>40</v>
      </c>
      <c r="C28" s="142">
        <f t="shared" si="0"/>
        <v>4686000</v>
      </c>
      <c r="D28" s="143"/>
      <c r="E28" s="144"/>
      <c r="F28" s="101"/>
      <c r="G28" s="142">
        <f>'[1]Doch. Tab.II'!D34</f>
        <v>4686000</v>
      </c>
      <c r="H28" s="145"/>
      <c r="I28" s="146" t="e">
        <f>G28/#REF!*100</f>
        <v>#REF!</v>
      </c>
      <c r="J28" s="101"/>
      <c r="K28" s="147"/>
      <c r="L28" s="148"/>
      <c r="M28" s="149"/>
      <c r="N28" s="146"/>
      <c r="O28" s="122"/>
    </row>
    <row r="29" spans="1:15" s="181" customFormat="1" ht="14.25" customHeight="1">
      <c r="A29" s="116">
        <v>3</v>
      </c>
      <c r="B29" s="117" t="s">
        <v>41</v>
      </c>
      <c r="C29" s="142">
        <f t="shared" si="0"/>
        <v>1100000</v>
      </c>
      <c r="D29" s="143"/>
      <c r="E29" s="144"/>
      <c r="F29" s="101"/>
      <c r="G29" s="142">
        <f>'[1]Doch. Tab.II'!D48</f>
        <v>1100000</v>
      </c>
      <c r="H29" s="145"/>
      <c r="I29" s="146" t="e">
        <f>G29/#REF!*100</f>
        <v>#REF!</v>
      </c>
      <c r="J29" s="101"/>
      <c r="K29" s="147"/>
      <c r="L29" s="148"/>
      <c r="M29" s="149"/>
      <c r="N29" s="146"/>
      <c r="O29" s="122"/>
    </row>
    <row r="30" spans="1:15" s="181" customFormat="1" ht="12" customHeight="1">
      <c r="A30" s="116">
        <v>4</v>
      </c>
      <c r="B30" s="117" t="s">
        <v>42</v>
      </c>
      <c r="C30" s="142">
        <f t="shared" si="0"/>
        <v>750000</v>
      </c>
      <c r="D30" s="143"/>
      <c r="E30" s="144"/>
      <c r="F30" s="101"/>
      <c r="G30" s="142">
        <f>'[1]Doch. Tab.II'!D42</f>
        <v>750000</v>
      </c>
      <c r="H30" s="145"/>
      <c r="I30" s="146" t="e">
        <f>G30/#REF!*100</f>
        <v>#REF!</v>
      </c>
      <c r="J30" s="101"/>
      <c r="K30" s="147"/>
      <c r="L30" s="148"/>
      <c r="M30" s="149"/>
      <c r="N30" s="146"/>
      <c r="O30" s="122"/>
    </row>
    <row r="31" spans="1:15" s="181" customFormat="1" ht="12.75" customHeight="1">
      <c r="A31" s="124">
        <v>5</v>
      </c>
      <c r="B31" s="182" t="s">
        <v>43</v>
      </c>
      <c r="C31" s="183">
        <f t="shared" si="0"/>
        <v>760000</v>
      </c>
      <c r="D31" s="184"/>
      <c r="E31" s="185"/>
      <c r="F31" s="126"/>
      <c r="G31" s="183">
        <f>'[1]Doch. Tab.II'!D49+'[1]Doch. Tab.II'!D50</f>
        <v>760000</v>
      </c>
      <c r="H31" s="186"/>
      <c r="I31" s="187" t="e">
        <f>G31/#REF!*100</f>
        <v>#REF!</v>
      </c>
      <c r="J31" s="126"/>
      <c r="K31" s="188">
        <v>1000</v>
      </c>
      <c r="L31" s="189"/>
      <c r="M31" s="190"/>
      <c r="N31" s="187">
        <f>L31/K31*100</f>
        <v>0</v>
      </c>
      <c r="O31" s="126"/>
    </row>
    <row r="32" spans="1:15" s="161" customFormat="1" ht="21.75" customHeight="1">
      <c r="A32" s="129" t="s">
        <v>44</v>
      </c>
      <c r="B32" s="191" t="s">
        <v>45</v>
      </c>
      <c r="C32" s="192">
        <f t="shared" si="0"/>
        <v>91797321</v>
      </c>
      <c r="D32" s="132"/>
      <c r="E32" s="133"/>
      <c r="F32" s="134">
        <v>31.5</v>
      </c>
      <c r="G32" s="193">
        <f>SUM(G33:G34)</f>
        <v>72010628</v>
      </c>
      <c r="H32" s="194"/>
      <c r="I32" s="195" t="e">
        <f>G32/#REF!*100</f>
        <v>#REF!</v>
      </c>
      <c r="J32" s="134">
        <f>G32/$C$47*100</f>
        <v>24.665291471345103</v>
      </c>
      <c r="K32" s="196" t="e">
        <f>K34+#REF!</f>
        <v>#REF!</v>
      </c>
      <c r="L32" s="197">
        <f>SUM(L33:L34)</f>
        <v>19786693</v>
      </c>
      <c r="M32" s="198"/>
      <c r="N32" s="140" t="e">
        <f>L32/K32*100</f>
        <v>#REF!</v>
      </c>
      <c r="O32" s="134">
        <f>L32/$C$47*100</f>
        <v>6.7773961101828455</v>
      </c>
    </row>
    <row r="33" spans="1:15" s="210" customFormat="1" ht="13.5" customHeight="1">
      <c r="A33" s="116">
        <v>1</v>
      </c>
      <c r="B33" s="117" t="s">
        <v>46</v>
      </c>
      <c r="C33" s="199">
        <f t="shared" si="0"/>
        <v>87947321</v>
      </c>
      <c r="D33" s="200"/>
      <c r="E33" s="201"/>
      <c r="F33" s="202"/>
      <c r="G33" s="203">
        <f>'[1]Doch. Tab.II'!H52</f>
        <v>68660628</v>
      </c>
      <c r="H33" s="204"/>
      <c r="I33" s="205"/>
      <c r="J33" s="202"/>
      <c r="K33" s="206"/>
      <c r="L33" s="207">
        <f>'[1]Doch. Tab.II'!L52</f>
        <v>19286693</v>
      </c>
      <c r="M33" s="208"/>
      <c r="N33" s="209" t="e">
        <f>#REF!/#REF!*100</f>
        <v>#REF!</v>
      </c>
      <c r="O33" s="202"/>
    </row>
    <row r="34" spans="1:15" s="123" customFormat="1" ht="12.75" customHeight="1">
      <c r="A34" s="116">
        <v>2</v>
      </c>
      <c r="B34" s="117" t="s">
        <v>47</v>
      </c>
      <c r="C34" s="211">
        <f t="shared" si="0"/>
        <v>3850000</v>
      </c>
      <c r="D34" s="143"/>
      <c r="E34" s="144"/>
      <c r="F34" s="101"/>
      <c r="G34" s="142">
        <f>'[1]Doch. Tab.II'!H53</f>
        <v>3350000</v>
      </c>
      <c r="H34" s="212"/>
      <c r="I34" s="100"/>
      <c r="J34" s="101"/>
      <c r="K34" s="213"/>
      <c r="L34" s="148">
        <f>'[1]Doch. Tab.II'!L53</f>
        <v>500000</v>
      </c>
      <c r="M34" s="149"/>
      <c r="N34" s="146" t="e">
        <f>L32/K32*100</f>
        <v>#REF!</v>
      </c>
      <c r="O34" s="101"/>
    </row>
    <row r="35" spans="1:15" s="220" customFormat="1" ht="20.25" customHeight="1" thickBot="1">
      <c r="A35" s="214" t="s">
        <v>48</v>
      </c>
      <c r="B35" s="215" t="s">
        <v>49</v>
      </c>
      <c r="C35" s="152">
        <f t="shared" si="0"/>
        <v>12521220</v>
      </c>
      <c r="D35" s="153"/>
      <c r="E35" s="154"/>
      <c r="F35" s="155">
        <f>J35+O35</f>
        <v>4.288804992463554</v>
      </c>
      <c r="G35" s="152">
        <f>'[1]Doch. Tab.II'!H54</f>
        <v>8613820</v>
      </c>
      <c r="H35" s="216"/>
      <c r="I35" s="217" t="e">
        <f>G35/#REF!*100</f>
        <v>#REF!</v>
      </c>
      <c r="J35" s="155">
        <f>G35/$C$47*100</f>
        <v>2.950430886142277</v>
      </c>
      <c r="K35" s="218">
        <v>223</v>
      </c>
      <c r="L35" s="159">
        <f>'[1]Doch. Tab.II'!L54</f>
        <v>3907400</v>
      </c>
      <c r="M35" s="219"/>
      <c r="N35" s="157">
        <f>L35/K35*100</f>
        <v>1752197.3094170403</v>
      </c>
      <c r="O35" s="155">
        <f>L35/$C$47*100</f>
        <v>1.3383741063212762</v>
      </c>
    </row>
    <row r="36" spans="1:15" s="234" customFormat="1" ht="18" customHeight="1" thickBot="1" thickTop="1">
      <c r="A36" s="221" t="s">
        <v>50</v>
      </c>
      <c r="B36" s="222" t="s">
        <v>51</v>
      </c>
      <c r="C36" s="223">
        <f t="shared" si="0"/>
        <v>83532188</v>
      </c>
      <c r="D36" s="224"/>
      <c r="E36" s="225"/>
      <c r="F36" s="226">
        <f>J36+O36</f>
        <v>28.611689989138767</v>
      </c>
      <c r="G36" s="80">
        <f>SUM(G37:G38)</f>
        <v>36700082</v>
      </c>
      <c r="H36" s="227"/>
      <c r="I36" s="228" t="e">
        <f>G36/#REF!*100</f>
        <v>#REF!</v>
      </c>
      <c r="J36" s="229">
        <f>G36/$C$47*100</f>
        <v>12.570619708416736</v>
      </c>
      <c r="K36" s="230" t="e">
        <f>#REF!+#REF!+K38</f>
        <v>#REF!</v>
      </c>
      <c r="L36" s="231">
        <f>SUM(L37:L38)</f>
        <v>46832106</v>
      </c>
      <c r="M36" s="232"/>
      <c r="N36" s="233" t="e">
        <f>L36/K36*100</f>
        <v>#REF!</v>
      </c>
      <c r="O36" s="229">
        <f>L36/$C$47*100</f>
        <v>16.041070280722032</v>
      </c>
    </row>
    <row r="37" spans="1:15" s="123" customFormat="1" ht="13.5" customHeight="1" thickTop="1">
      <c r="A37" s="116">
        <v>1</v>
      </c>
      <c r="B37" s="117" t="s">
        <v>52</v>
      </c>
      <c r="C37" s="235">
        <f t="shared" si="0"/>
        <v>78044009</v>
      </c>
      <c r="D37" s="143"/>
      <c r="E37" s="144"/>
      <c r="F37" s="101"/>
      <c r="G37" s="236">
        <f>'[1]Doch. Tab.II'!H78</f>
        <v>36121645</v>
      </c>
      <c r="H37" s="237"/>
      <c r="I37" s="238" t="e">
        <f>G37/#REF!*100</f>
        <v>#REF!</v>
      </c>
      <c r="J37" s="239"/>
      <c r="K37" s="240">
        <v>19412</v>
      </c>
      <c r="L37" s="241">
        <f>'[1]Doch. Tab.II'!L78</f>
        <v>41922364</v>
      </c>
      <c r="M37" s="149"/>
      <c r="N37" s="146" t="e">
        <f>#REF!/K37*100</f>
        <v>#REF!</v>
      </c>
      <c r="O37" s="239"/>
    </row>
    <row r="38" spans="1:15" s="181" customFormat="1" ht="12.75" customHeight="1" thickBot="1">
      <c r="A38" s="116">
        <v>2</v>
      </c>
      <c r="B38" s="117" t="s">
        <v>53</v>
      </c>
      <c r="C38" s="235">
        <f t="shared" si="0"/>
        <v>5488179</v>
      </c>
      <c r="D38" s="143"/>
      <c r="E38" s="144"/>
      <c r="F38" s="101"/>
      <c r="G38" s="242">
        <f>'[1]Doch. Tab.II'!H80</f>
        <v>578437</v>
      </c>
      <c r="H38" s="243"/>
      <c r="I38" s="244" t="e">
        <f>G38/#REF!*100</f>
        <v>#REF!</v>
      </c>
      <c r="J38" s="245"/>
      <c r="K38" s="246">
        <v>19412</v>
      </c>
      <c r="L38" s="247">
        <f>'[1]Doch. Tab.II'!L80</f>
        <v>4909742</v>
      </c>
      <c r="M38" s="149"/>
      <c r="N38" s="146" t="e">
        <f>#REF!/K38*100</f>
        <v>#REF!</v>
      </c>
      <c r="O38" s="245"/>
    </row>
    <row r="39" spans="1:15" s="261" customFormat="1" ht="18.75" customHeight="1" thickTop="1">
      <c r="A39" s="248" t="s">
        <v>54</v>
      </c>
      <c r="B39" s="249" t="s">
        <v>55</v>
      </c>
      <c r="C39" s="250">
        <f t="shared" si="0"/>
        <v>4803048</v>
      </c>
      <c r="D39" s="251"/>
      <c r="E39" s="252"/>
      <c r="F39" s="229">
        <f>J39+O39</f>
        <v>1.6451540857394156</v>
      </c>
      <c r="G39" s="253">
        <f>'[1]Doch. Tab.II'!H82</f>
        <v>0</v>
      </c>
      <c r="H39" s="254"/>
      <c r="I39" s="255"/>
      <c r="J39" s="256">
        <f>G39/$C$47*100</f>
        <v>0</v>
      </c>
      <c r="K39" s="257">
        <v>8270.5</v>
      </c>
      <c r="L39" s="258">
        <f>'[1]Doch. Tab.II'!L82</f>
        <v>4803048</v>
      </c>
      <c r="M39" s="259"/>
      <c r="N39" s="260"/>
      <c r="O39" s="229">
        <f>L39/$C$47*100</f>
        <v>1.6451540857394156</v>
      </c>
    </row>
    <row r="40" spans="1:15" s="123" customFormat="1" ht="10.5" customHeight="1" thickBot="1">
      <c r="A40" s="262"/>
      <c r="B40" s="263" t="s">
        <v>56</v>
      </c>
      <c r="C40" s="264">
        <f t="shared" si="0"/>
        <v>4803048</v>
      </c>
      <c r="D40" s="265"/>
      <c r="E40" s="266"/>
      <c r="F40" s="267"/>
      <c r="G40" s="268"/>
      <c r="H40" s="266"/>
      <c r="I40" s="269"/>
      <c r="J40" s="95"/>
      <c r="K40" s="270"/>
      <c r="L40" s="271">
        <f>L39</f>
        <v>4803048</v>
      </c>
      <c r="M40" s="272"/>
      <c r="N40" s="273"/>
      <c r="O40" s="245"/>
    </row>
    <row r="41" spans="1:15" s="234" customFormat="1" ht="16.5" customHeight="1" thickBot="1" thickTop="1">
      <c r="A41" s="274" t="s">
        <v>57</v>
      </c>
      <c r="B41" s="275" t="s">
        <v>58</v>
      </c>
      <c r="C41" s="276">
        <f t="shared" si="0"/>
        <v>33869328</v>
      </c>
      <c r="D41" s="277"/>
      <c r="E41" s="278"/>
      <c r="F41" s="226">
        <f>J41+O41</f>
        <v>11.600000000000001</v>
      </c>
      <c r="G41" s="279">
        <f>SUM(G42:G44)</f>
        <v>25883728</v>
      </c>
      <c r="H41" s="280"/>
      <c r="I41" s="281"/>
      <c r="J41" s="226">
        <v>8.8</v>
      </c>
      <c r="K41" s="282"/>
      <c r="L41" s="279">
        <f>SUM(L42:L44)</f>
        <v>7985600</v>
      </c>
      <c r="M41" s="283"/>
      <c r="N41" s="284"/>
      <c r="O41" s="226">
        <v>2.8</v>
      </c>
    </row>
    <row r="42" spans="1:15" s="123" customFormat="1" ht="26.25" customHeight="1" thickTop="1">
      <c r="A42" s="285">
        <v>1</v>
      </c>
      <c r="B42" s="286" t="s">
        <v>59</v>
      </c>
      <c r="C42" s="235">
        <f t="shared" si="0"/>
        <v>5307218</v>
      </c>
      <c r="D42" s="143"/>
      <c r="E42" s="144"/>
      <c r="F42" s="101"/>
      <c r="G42" s="142">
        <v>5110218</v>
      </c>
      <c r="H42" s="212"/>
      <c r="I42" s="100"/>
      <c r="J42" s="101"/>
      <c r="K42" s="120"/>
      <c r="L42" s="236">
        <v>197000</v>
      </c>
      <c r="M42" s="149"/>
      <c r="N42" s="146"/>
      <c r="O42" s="101"/>
    </row>
    <row r="43" spans="1:15" s="123" customFormat="1" ht="24" customHeight="1">
      <c r="A43" s="287">
        <v>2</v>
      </c>
      <c r="B43" s="288" t="s">
        <v>60</v>
      </c>
      <c r="C43" s="235">
        <f t="shared" si="0"/>
        <v>24600</v>
      </c>
      <c r="D43" s="289"/>
      <c r="E43" s="144"/>
      <c r="F43" s="101"/>
      <c r="G43" s="290">
        <v>16600</v>
      </c>
      <c r="H43" s="144"/>
      <c r="I43" s="291"/>
      <c r="J43" s="101"/>
      <c r="K43" s="120"/>
      <c r="L43" s="211">
        <v>8000</v>
      </c>
      <c r="M43" s="292"/>
      <c r="N43" s="293"/>
      <c r="O43" s="101"/>
    </row>
    <row r="44" spans="1:15" s="123" customFormat="1" ht="15" customHeight="1">
      <c r="A44" s="287">
        <v>3</v>
      </c>
      <c r="B44" s="288" t="s">
        <v>61</v>
      </c>
      <c r="C44" s="235">
        <f t="shared" si="0"/>
        <v>28537510</v>
      </c>
      <c r="D44" s="289"/>
      <c r="E44" s="144"/>
      <c r="F44" s="101"/>
      <c r="G44" s="290">
        <v>20756910</v>
      </c>
      <c r="H44" s="144"/>
      <c r="I44" s="291"/>
      <c r="J44" s="101"/>
      <c r="K44" s="120">
        <v>8270.5</v>
      </c>
      <c r="L44" s="211">
        <f>SUM(L45:L46)</f>
        <v>7780600</v>
      </c>
      <c r="M44" s="292"/>
      <c r="N44" s="293"/>
      <c r="O44" s="101"/>
    </row>
    <row r="45" spans="1:15" s="170" customFormat="1" ht="9" customHeight="1">
      <c r="A45" s="287"/>
      <c r="B45" s="294" t="s">
        <v>62</v>
      </c>
      <c r="C45" s="295">
        <f t="shared" si="0"/>
        <v>27847510</v>
      </c>
      <c r="D45" s="296"/>
      <c r="E45" s="297"/>
      <c r="F45" s="95"/>
      <c r="G45" s="92">
        <v>20756910</v>
      </c>
      <c r="H45" s="297"/>
      <c r="I45" s="298"/>
      <c r="J45" s="95"/>
      <c r="K45" s="299"/>
      <c r="L45" s="300">
        <v>7090600</v>
      </c>
      <c r="M45" s="301"/>
      <c r="N45" s="302"/>
      <c r="O45" s="95"/>
    </row>
    <row r="46" spans="1:15" s="170" customFormat="1" ht="11.25" customHeight="1" thickBot="1">
      <c r="A46" s="287"/>
      <c r="B46" s="294" t="s">
        <v>56</v>
      </c>
      <c r="C46" s="295">
        <f t="shared" si="0"/>
        <v>690000</v>
      </c>
      <c r="D46" s="296"/>
      <c r="E46" s="297"/>
      <c r="F46" s="95"/>
      <c r="G46" s="92"/>
      <c r="H46" s="297"/>
      <c r="I46" s="298"/>
      <c r="J46" s="95"/>
      <c r="K46" s="299"/>
      <c r="L46" s="300">
        <v>690000</v>
      </c>
      <c r="M46" s="301"/>
      <c r="N46" s="302"/>
      <c r="O46" s="95"/>
    </row>
    <row r="47" spans="1:15" s="234" customFormat="1" ht="18" customHeight="1" thickTop="1">
      <c r="A47" s="326" t="s">
        <v>63</v>
      </c>
      <c r="B47" s="327"/>
      <c r="C47" s="303">
        <f t="shared" si="0"/>
        <v>291951255</v>
      </c>
      <c r="D47" s="304"/>
      <c r="E47" s="305"/>
      <c r="F47" s="229">
        <f>J47+O47</f>
        <v>100.00000000000001</v>
      </c>
      <c r="G47" s="303">
        <f>G41+G36+G39+G11</f>
        <v>208636408</v>
      </c>
      <c r="H47" s="304"/>
      <c r="I47" s="306" t="e">
        <f>G47/#REF!*100</f>
        <v>#REF!</v>
      </c>
      <c r="J47" s="229">
        <f>G47/$C$47*100</f>
        <v>71.46275428752654</v>
      </c>
      <c r="K47" s="307" t="e">
        <f>#REF!+#REF!+#REF!</f>
        <v>#REF!</v>
      </c>
      <c r="L47" s="303">
        <f>L41+L36+L39+L11</f>
        <v>83314847</v>
      </c>
      <c r="M47" s="308"/>
      <c r="N47" s="309" t="e">
        <f>L47/K47*100</f>
        <v>#REF!</v>
      </c>
      <c r="O47" s="229">
        <f>L47/$C$47*100</f>
        <v>28.537245712473474</v>
      </c>
    </row>
    <row r="48" spans="1:15" s="170" customFormat="1" ht="11.25" customHeight="1">
      <c r="A48" s="310"/>
      <c r="B48" s="311" t="s">
        <v>64</v>
      </c>
      <c r="C48" s="295">
        <f t="shared" si="0"/>
        <v>271658207</v>
      </c>
      <c r="D48" s="299"/>
      <c r="E48" s="312"/>
      <c r="F48" s="95"/>
      <c r="G48" s="92">
        <f>G12+G36+G39+G42+G43+G45</f>
        <v>193836408</v>
      </c>
      <c r="H48" s="312"/>
      <c r="I48" s="299"/>
      <c r="J48" s="95"/>
      <c r="K48" s="299"/>
      <c r="L48" s="300">
        <f>L42+L43+L45+L36+L12</f>
        <v>77821799</v>
      </c>
      <c r="M48" s="313"/>
      <c r="N48" s="313"/>
      <c r="O48" s="95"/>
    </row>
    <row r="49" spans="1:15" s="170" customFormat="1" ht="12.75" customHeight="1" thickBot="1">
      <c r="A49" s="314"/>
      <c r="B49" s="315" t="s">
        <v>65</v>
      </c>
      <c r="C49" s="264">
        <f t="shared" si="0"/>
        <v>20293048</v>
      </c>
      <c r="D49" s="316"/>
      <c r="E49" s="317"/>
      <c r="F49" s="267"/>
      <c r="G49" s="318">
        <f>G46+G40+G13</f>
        <v>14800000</v>
      </c>
      <c r="H49" s="316"/>
      <c r="I49" s="319"/>
      <c r="J49" s="320"/>
      <c r="K49" s="321"/>
      <c r="L49" s="318">
        <f>L46+L40</f>
        <v>5493048</v>
      </c>
      <c r="M49" s="322"/>
      <c r="N49" s="323"/>
      <c r="O49" s="267"/>
    </row>
    <row r="50" ht="13.5" thickTop="1"/>
    <row r="51" ht="12.75">
      <c r="A51" s="325" t="s">
        <v>68</v>
      </c>
    </row>
    <row r="52" ht="12.75">
      <c r="A52" s="325" t="s">
        <v>66</v>
      </c>
    </row>
    <row r="53" ht="12.75">
      <c r="A53" s="325" t="s">
        <v>67</v>
      </c>
    </row>
  </sheetData>
  <mergeCells count="1">
    <mergeCell ref="A47:B4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dcterms:created xsi:type="dcterms:W3CDTF">2007-12-20T13:24:24Z</dcterms:created>
  <dcterms:modified xsi:type="dcterms:W3CDTF">2007-12-21T10:14:00Z</dcterms:modified>
  <cp:category/>
  <cp:version/>
  <cp:contentType/>
  <cp:contentStatus/>
</cp:coreProperties>
</file>