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Dzialy'08" sheetId="1" r:id="rId1"/>
  </sheets>
  <definedNames>
    <definedName name="_xlnm.Print_Titles" localSheetId="0">'Dzialy''08'!$8:$10</definedName>
  </definedNames>
  <calcPr fullCalcOnLoad="1"/>
</workbook>
</file>

<file path=xl/sharedStrings.xml><?xml version="1.0" encoding="utf-8"?>
<sst xmlns="http://schemas.openxmlformats.org/spreadsheetml/2006/main" count="153" uniqueCount="86">
  <si>
    <t>Dział</t>
  </si>
  <si>
    <t>Wyszczególnienie</t>
  </si>
  <si>
    <t xml:space="preserve">Wykonanie </t>
  </si>
  <si>
    <t>Dynamika</t>
  </si>
  <si>
    <t xml:space="preserve">rozdział </t>
  </si>
  <si>
    <t>pierwotny</t>
  </si>
  <si>
    <t>po zmianach</t>
  </si>
  <si>
    <t xml:space="preserve"> 6:3</t>
  </si>
  <si>
    <t xml:space="preserve"> 6:4</t>
  </si>
  <si>
    <t xml:space="preserve"> 6:5</t>
  </si>
  <si>
    <t>Drogi publiczne w miastach na prawach powiatu</t>
  </si>
  <si>
    <t>Drogi publiczne gminne</t>
  </si>
  <si>
    <t>Pozostała działalność</t>
  </si>
  <si>
    <t xml:space="preserve">Szkoły podstawowe </t>
  </si>
  <si>
    <t>Obiekty sportowe</t>
  </si>
  <si>
    <t>Domy i ośrodki kultury, świetlice i kluby</t>
  </si>
  <si>
    <t xml:space="preserve"> % wykonania </t>
  </si>
  <si>
    <t>TRANSPORT I ŁĄCZNOŚĆ</t>
  </si>
  <si>
    <t>*</t>
  </si>
  <si>
    <t>GOSPODARKA MIESZKANIOWA</t>
  </si>
  <si>
    <t>ADMINISTRACJA PUBLICZNA</t>
  </si>
  <si>
    <t>Urząd Miejski</t>
  </si>
  <si>
    <t>BEZPIECZEŃSTWO PUBLICZNE I OCHRONA PRZECIWPOŻAROWA</t>
  </si>
  <si>
    <t>OŚWIATA I WYCHOWANIE</t>
  </si>
  <si>
    <t>OCHRONA ZDROWIA</t>
  </si>
  <si>
    <r>
      <t xml:space="preserve">Inspekcja Sanitarna - </t>
    </r>
    <r>
      <rPr>
        <i/>
        <sz val="10"/>
        <rFont val="Times New Roman CE"/>
        <family val="1"/>
      </rPr>
      <t>zadanie zlecone</t>
    </r>
  </si>
  <si>
    <t>EDUKACYJNA OPIEKA WYCHOWAWCZA</t>
  </si>
  <si>
    <t>Internaty i bursy szkolne</t>
  </si>
  <si>
    <t>GOSPODARKA KOMUNALNA I OCHRONA ŚRODOWISKA</t>
  </si>
  <si>
    <t>Gospodarka ściekowa i ochrona środowiska</t>
  </si>
  <si>
    <t>Oświetlenie ulic, placów i dróg</t>
  </si>
  <si>
    <t>w tym: zadania zlecone</t>
  </si>
  <si>
    <t>KULTURA I OCHRONA DZIEDZICTWA NARODOWEGO</t>
  </si>
  <si>
    <t>OGÓŁEM</t>
  </si>
  <si>
    <t>z tego:</t>
  </si>
  <si>
    <t>inwestycje własne</t>
  </si>
  <si>
    <t>inwestycje zlecone</t>
  </si>
  <si>
    <t>KULTURA FIZYCZNA I SPORT</t>
  </si>
  <si>
    <t xml:space="preserve"> się następująco:</t>
  </si>
  <si>
    <t xml:space="preserve">Wykonanie wydatków w poszczególnych działach klasyfikacji budżetowej przedstawia   </t>
  </si>
  <si>
    <t>Licea ogólnokształcące</t>
  </si>
  <si>
    <t>Schronisko dla zwierząt</t>
  </si>
  <si>
    <t xml:space="preserve"> w tys.zł</t>
  </si>
  <si>
    <r>
      <t xml:space="preserve">2 .   WYDATKI NA ZADANIA INWESTYCYJNE   </t>
    </r>
    <r>
      <rPr>
        <i/>
        <sz val="16"/>
        <rFont val="Times New Roman CE"/>
        <family val="1"/>
      </rPr>
      <t xml:space="preserve"> (roboty inwestycyjne)</t>
    </r>
  </si>
  <si>
    <t>POMOC SPOŁECZNA</t>
  </si>
  <si>
    <t>Teatry dramatyczne i lalkowe</t>
  </si>
  <si>
    <t>Biblioteki</t>
  </si>
  <si>
    <t>Drogi wewnętrzne</t>
  </si>
  <si>
    <t>Komendy powiatowe Państwowej Straży Pożarnej</t>
  </si>
  <si>
    <t>Szkoły podstawowe specjalne</t>
  </si>
  <si>
    <t>Gimnazja</t>
  </si>
  <si>
    <t xml:space="preserve">Szkoły zawodowe </t>
  </si>
  <si>
    <t>Przeciwdziałanie alkoholizmowi</t>
  </si>
  <si>
    <t>Specjalne ośrodki szkolno - wychowawcze</t>
  </si>
  <si>
    <t>Zakłady gospodarki mieszkaniowej - ZBM</t>
  </si>
  <si>
    <t>Muzeum</t>
  </si>
  <si>
    <t>Szkolne schroniska młodzieżowe</t>
  </si>
  <si>
    <t>Infrastruktura telekomunikacyjna</t>
  </si>
  <si>
    <t>DZIAŁALNOŚĆ USŁUGOWA</t>
  </si>
  <si>
    <t>Cmentarze</t>
  </si>
  <si>
    <t>Centrum Kształcenia Ustawicznego i Praktycznego oraz Ośrodki Dokształcania Zawodowego</t>
  </si>
  <si>
    <t>Ośrodki pomocy społecznej</t>
  </si>
  <si>
    <t>Placówki wychowania pozaszkolnego</t>
  </si>
  <si>
    <t>2007 r.</t>
  </si>
  <si>
    <t>HANDEL</t>
  </si>
  <si>
    <t>Ośrodki wsparcia</t>
  </si>
  <si>
    <t>Poradnie psychologiczno - pedagogiczne, w tym poradnie specjalistyczne</t>
  </si>
  <si>
    <t>Utrzymanie zieleni w miastach i gminach</t>
  </si>
  <si>
    <t>Komendy powiatowe Policji</t>
  </si>
  <si>
    <t>Żłobki</t>
  </si>
  <si>
    <t>POZOSTAŁE ZADANIA W ZAKRESIE POLITYKI SPOŁECZNEJ</t>
  </si>
  <si>
    <t>zadania zlecone</t>
  </si>
  <si>
    <t>Plan na 2008 r.</t>
  </si>
  <si>
    <t>2008 r.</t>
  </si>
  <si>
    <t>Infrastruktura kolejowa</t>
  </si>
  <si>
    <t>RÓŻNE ROZLICZENIA</t>
  </si>
  <si>
    <t>Rezerwy ogólne i celowe</t>
  </si>
  <si>
    <t>Zespół Obsługi Ekonomiczno - Administracyjnej Szkół (Przedszkoli Miejskich)</t>
  </si>
  <si>
    <t>Świadczenia rodzinne, zaliczka alimentacyjna oraz składki na ubezpieczenia emerytalne i rentowe z ubezpieczenia społecznego</t>
  </si>
  <si>
    <t>Przedszkola</t>
  </si>
  <si>
    <t>Filharmonie, orkiestry, chóry i kapele</t>
  </si>
  <si>
    <t>inwestycje realizowane na podstawie porozumień</t>
  </si>
  <si>
    <t>w tym: porozumienia</t>
  </si>
  <si>
    <t>Autor dokumentu: Małgorzata Liwak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</si>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</sst>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sz val="9"/>
      <name val="Arial CE"/>
      <family val="0"/>
    </font>
    <font>
      <sz val="9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2"/>
      <name val="Arial CE"/>
      <family val="0"/>
    </font>
    <font>
      <sz val="11"/>
      <name val="Times New Roman CE"/>
      <family val="0"/>
    </font>
    <font>
      <i/>
      <sz val="9"/>
      <name val="Times New Roman CE"/>
      <family val="1"/>
    </font>
    <font>
      <i/>
      <sz val="9"/>
      <name val="Arial CE"/>
      <family val="0"/>
    </font>
    <font>
      <b/>
      <sz val="11"/>
      <name val="Arial CE"/>
      <family val="0"/>
    </font>
    <font>
      <sz val="15"/>
      <name val="Times New Roman CE"/>
      <family val="1"/>
    </font>
    <font>
      <i/>
      <sz val="14"/>
      <name val="Times New Roman CE"/>
      <family val="1"/>
    </font>
    <font>
      <i/>
      <sz val="16"/>
      <name val="Times New Roman CE"/>
      <family val="1"/>
    </font>
    <font>
      <sz val="11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right" vertical="center"/>
    </xf>
    <xf numFmtId="165" fontId="9" fillId="0" borderId="14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165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165" fontId="10" fillId="0" borderId="2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4" fillId="0" borderId="19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165" fontId="11" fillId="0" borderId="24" xfId="0" applyNumberFormat="1" applyFont="1" applyBorder="1" applyAlignment="1">
      <alignment horizontal="right" vertical="center"/>
    </xf>
    <xf numFmtId="165" fontId="11" fillId="0" borderId="24" xfId="0" applyNumberFormat="1" applyFont="1" applyBorder="1" applyAlignment="1">
      <alignment vertical="center"/>
    </xf>
    <xf numFmtId="165" fontId="11" fillId="0" borderId="25" xfId="0" applyNumberFormat="1" applyFont="1" applyBorder="1" applyAlignment="1">
      <alignment vertical="center"/>
    </xf>
    <xf numFmtId="165" fontId="11" fillId="0" borderId="24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  <xf numFmtId="165" fontId="11" fillId="0" borderId="25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/>
      <protection/>
    </xf>
    <xf numFmtId="165" fontId="5" fillId="0" borderId="25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165" fontId="18" fillId="0" borderId="2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4" fillId="0" borderId="27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vertical="center"/>
    </xf>
    <xf numFmtId="165" fontId="4" fillId="0" borderId="29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vertical="center"/>
    </xf>
    <xf numFmtId="165" fontId="11" fillId="0" borderId="17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29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11" fillId="0" borderId="29" xfId="0" applyNumberFormat="1" applyFont="1" applyBorder="1" applyAlignment="1">
      <alignment horizontal="right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vertical="center"/>
    </xf>
    <xf numFmtId="165" fontId="4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11" fillId="0" borderId="18" xfId="0" applyNumberFormat="1" applyFont="1" applyBorder="1" applyAlignment="1">
      <alignment vertical="center"/>
    </xf>
    <xf numFmtId="165" fontId="4" fillId="0" borderId="31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5" fontId="19" fillId="0" borderId="2" xfId="0" applyNumberFormat="1" applyFont="1" applyBorder="1" applyAlignment="1">
      <alignment horizontal="right" vertical="center"/>
    </xf>
    <xf numFmtId="165" fontId="19" fillId="0" borderId="2" xfId="0" applyNumberFormat="1" applyFont="1" applyBorder="1" applyAlignment="1">
      <alignment horizontal="right" vertical="center"/>
    </xf>
    <xf numFmtId="165" fontId="19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2" xfId="0" applyFont="1" applyBorder="1" applyAlignment="1">
      <alignment vertical="center" wrapText="1"/>
    </xf>
    <xf numFmtId="165" fontId="19" fillId="0" borderId="2" xfId="0" applyNumberFormat="1" applyFont="1" applyBorder="1" applyAlignment="1">
      <alignment vertical="center"/>
    </xf>
    <xf numFmtId="165" fontId="19" fillId="0" borderId="19" xfId="0" applyNumberFormat="1" applyFont="1" applyBorder="1" applyAlignment="1">
      <alignment vertical="center"/>
    </xf>
    <xf numFmtId="165" fontId="11" fillId="0" borderId="33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165" fontId="11" fillId="0" borderId="30" xfId="0" applyNumberFormat="1" applyFont="1" applyBorder="1" applyAlignment="1">
      <alignment horizontal="right" vertical="center"/>
    </xf>
    <xf numFmtId="165" fontId="11" fillId="0" borderId="30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165" fontId="4" fillId="0" borderId="26" xfId="0" applyNumberFormat="1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165" fontId="10" fillId="0" borderId="36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9"/>
  <sheetViews>
    <sheetView tabSelected="1" workbookViewId="0" topLeftCell="A7">
      <pane ySplit="4" topLeftCell="BM75" activePane="bottomLeft" state="frozen"/>
      <selection pane="topLeft" activeCell="A7" sqref="A7"/>
      <selection pane="bottomLeft" activeCell="A87" sqref="A87:A89"/>
    </sheetView>
  </sheetViews>
  <sheetFormatPr defaultColWidth="9.00390625" defaultRowHeight="12.75"/>
  <cols>
    <col min="1" max="1" width="7.25390625" style="4" customWidth="1"/>
    <col min="2" max="2" width="30.00390625" style="15" customWidth="1"/>
    <col min="3" max="3" width="10.125" style="2" customWidth="1"/>
    <col min="4" max="4" width="9.25390625" style="2" customWidth="1"/>
    <col min="5" max="5" width="9.375" style="2" customWidth="1"/>
    <col min="6" max="6" width="10.00390625" style="2" customWidth="1"/>
    <col min="7" max="7" width="7.75390625" style="2" customWidth="1"/>
    <col min="8" max="8" width="6.625" style="2" customWidth="1"/>
    <col min="9" max="9" width="6.00390625" style="2" customWidth="1"/>
  </cols>
  <sheetData>
    <row r="2" s="12" customFormat="1" ht="20.25">
      <c r="A2" s="12" t="s">
        <v>43</v>
      </c>
    </row>
    <row r="3" s="70" customFormat="1" ht="18.75">
      <c r="B3" s="79"/>
    </row>
    <row r="4" s="14" customFormat="1" ht="12" customHeight="1">
      <c r="A4" s="13"/>
    </row>
    <row r="5" s="66" customFormat="1" ht="19.5">
      <c r="A5" s="14" t="s">
        <v>39</v>
      </c>
    </row>
    <row r="6" s="66" customFormat="1" ht="15" customHeight="1">
      <c r="A6" s="14" t="s">
        <v>38</v>
      </c>
    </row>
    <row r="7" spans="5:6" ht="27" customHeight="1" thickBot="1">
      <c r="E7" s="3"/>
      <c r="F7" s="68" t="s">
        <v>42</v>
      </c>
    </row>
    <row r="8" spans="1:9" s="1" customFormat="1" ht="15.75">
      <c r="A8" s="16" t="s">
        <v>0</v>
      </c>
      <c r="B8" s="17" t="s">
        <v>1</v>
      </c>
      <c r="C8" s="18" t="s">
        <v>2</v>
      </c>
      <c r="D8" s="19" t="s">
        <v>72</v>
      </c>
      <c r="E8" s="20"/>
      <c r="F8" s="18" t="s">
        <v>2</v>
      </c>
      <c r="G8" s="21" t="s">
        <v>3</v>
      </c>
      <c r="H8" s="69" t="s">
        <v>16</v>
      </c>
      <c r="I8" s="22"/>
    </row>
    <row r="9" spans="1:17" s="27" customFormat="1" ht="27" customHeight="1">
      <c r="A9" s="23" t="s">
        <v>4</v>
      </c>
      <c r="B9" s="5"/>
      <c r="C9" s="5" t="s">
        <v>63</v>
      </c>
      <c r="D9" s="24" t="s">
        <v>5</v>
      </c>
      <c r="E9" s="24" t="s">
        <v>6</v>
      </c>
      <c r="F9" s="5" t="s">
        <v>73</v>
      </c>
      <c r="G9" s="25" t="s">
        <v>7</v>
      </c>
      <c r="H9" s="24" t="s">
        <v>8</v>
      </c>
      <c r="I9" s="67" t="s">
        <v>9</v>
      </c>
      <c r="J9" s="26"/>
      <c r="K9" s="26"/>
      <c r="L9" s="26"/>
      <c r="M9" s="26"/>
      <c r="N9" s="26"/>
      <c r="O9" s="26"/>
      <c r="P9" s="26"/>
      <c r="Q9" s="26"/>
    </row>
    <row r="10" spans="1:9" s="31" customFormat="1" ht="11.25" customHeight="1">
      <c r="A10" s="28">
        <v>1</v>
      </c>
      <c r="B10" s="29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0">
        <v>9</v>
      </c>
    </row>
    <row r="11" spans="1:9" s="113" customFormat="1" ht="18.75" customHeight="1">
      <c r="A11" s="71">
        <v>500</v>
      </c>
      <c r="B11" s="72" t="s">
        <v>64</v>
      </c>
      <c r="C11" s="116">
        <f>SUM(C12)</f>
        <v>205.2</v>
      </c>
      <c r="D11" s="116">
        <f>SUM(D12)</f>
        <v>0</v>
      </c>
      <c r="E11" s="116">
        <f>SUM(E12)</f>
        <v>6.2</v>
      </c>
      <c r="F11" s="116">
        <f>SUM(F12)</f>
        <v>0</v>
      </c>
      <c r="G11" s="91">
        <f aca="true" t="shared" si="0" ref="G11:G27">F11/C11*100</f>
        <v>0</v>
      </c>
      <c r="H11" s="91" t="s">
        <v>18</v>
      </c>
      <c r="I11" s="114">
        <f aca="true" t="shared" si="1" ref="I11:I23">F11/E11*100</f>
        <v>0</v>
      </c>
    </row>
    <row r="12" spans="1:9" s="112" customFormat="1" ht="18" customHeight="1">
      <c r="A12" s="47">
        <v>50095</v>
      </c>
      <c r="B12" s="60" t="s">
        <v>12</v>
      </c>
      <c r="C12" s="117">
        <v>205.2</v>
      </c>
      <c r="D12" s="117">
        <v>0</v>
      </c>
      <c r="E12" s="117">
        <v>6.2</v>
      </c>
      <c r="F12" s="117">
        <v>0</v>
      </c>
      <c r="G12" s="111">
        <f t="shared" si="0"/>
        <v>0</v>
      </c>
      <c r="H12" s="111" t="s">
        <v>18</v>
      </c>
      <c r="I12" s="115">
        <f t="shared" si="1"/>
        <v>0</v>
      </c>
    </row>
    <row r="13" spans="1:9" s="55" customFormat="1" ht="18.75" customHeight="1">
      <c r="A13" s="71">
        <v>600</v>
      </c>
      <c r="B13" s="72" t="s">
        <v>17</v>
      </c>
      <c r="C13" s="73">
        <f>SUM(C14:C20)-C16</f>
        <v>22034.2</v>
      </c>
      <c r="D13" s="73">
        <f>SUM(D14:D20)-D16</f>
        <v>29854</v>
      </c>
      <c r="E13" s="73">
        <f>SUM(E14:E20)-E16</f>
        <v>31685.5</v>
      </c>
      <c r="F13" s="73">
        <f>SUM(F14:F20)-F16</f>
        <v>27122.000000000004</v>
      </c>
      <c r="G13" s="73">
        <f t="shared" si="0"/>
        <v>123.0904684535858</v>
      </c>
      <c r="H13" s="74">
        <f aca="true" t="shared" si="2" ref="H13:H27">F13/D13*100</f>
        <v>90.84879748107457</v>
      </c>
      <c r="I13" s="75">
        <f t="shared" si="1"/>
        <v>85.5975130580234</v>
      </c>
    </row>
    <row r="14" spans="1:9" s="58" customFormat="1" ht="18.75" customHeight="1">
      <c r="A14" s="47">
        <v>60002</v>
      </c>
      <c r="B14" s="56" t="s">
        <v>74</v>
      </c>
      <c r="C14" s="10">
        <v>0</v>
      </c>
      <c r="D14" s="10">
        <v>0</v>
      </c>
      <c r="E14" s="10">
        <v>1502</v>
      </c>
      <c r="F14" s="10">
        <v>1502</v>
      </c>
      <c r="G14" s="7" t="s">
        <v>18</v>
      </c>
      <c r="H14" s="7" t="s">
        <v>18</v>
      </c>
      <c r="I14" s="57">
        <f t="shared" si="1"/>
        <v>100</v>
      </c>
    </row>
    <row r="15" spans="1:9" s="58" customFormat="1" ht="25.5">
      <c r="A15" s="47">
        <v>60015</v>
      </c>
      <c r="B15" s="56" t="s">
        <v>10</v>
      </c>
      <c r="C15" s="7">
        <v>10430.9</v>
      </c>
      <c r="D15" s="7">
        <v>12130</v>
      </c>
      <c r="E15" s="7">
        <v>12324.9</v>
      </c>
      <c r="F15" s="7">
        <v>9114.5</v>
      </c>
      <c r="G15" s="7">
        <f t="shared" si="0"/>
        <v>87.37980423549263</v>
      </c>
      <c r="H15" s="63">
        <f t="shared" si="2"/>
        <v>75.1401483924155</v>
      </c>
      <c r="I15" s="57">
        <f t="shared" si="1"/>
        <v>73.95191847398357</v>
      </c>
    </row>
    <row r="16" spans="1:9" s="58" customFormat="1" ht="12.75">
      <c r="A16" s="125"/>
      <c r="B16" s="131" t="s">
        <v>82</v>
      </c>
      <c r="C16" s="128">
        <v>0</v>
      </c>
      <c r="D16" s="128">
        <v>0</v>
      </c>
      <c r="E16" s="128">
        <v>1015</v>
      </c>
      <c r="F16" s="128">
        <v>949.1</v>
      </c>
      <c r="G16" s="128" t="s">
        <v>18</v>
      </c>
      <c r="H16" s="128" t="s">
        <v>18</v>
      </c>
      <c r="I16" s="133">
        <f t="shared" si="1"/>
        <v>93.50738916256158</v>
      </c>
    </row>
    <row r="17" spans="1:9" s="58" customFormat="1" ht="18.75" customHeight="1">
      <c r="A17" s="47">
        <v>60016</v>
      </c>
      <c r="B17" s="56" t="s">
        <v>11</v>
      </c>
      <c r="C17" s="7">
        <v>10180.4</v>
      </c>
      <c r="D17" s="7">
        <v>16270</v>
      </c>
      <c r="E17" s="7">
        <v>16282.9</v>
      </c>
      <c r="F17" s="7">
        <f>15255.5-2+0.1</f>
        <v>15253.6</v>
      </c>
      <c r="G17" s="7">
        <f t="shared" si="0"/>
        <v>149.8330124553063</v>
      </c>
      <c r="H17" s="63">
        <f t="shared" si="2"/>
        <v>93.75291948371236</v>
      </c>
      <c r="I17" s="57">
        <f t="shared" si="1"/>
        <v>93.67864446750886</v>
      </c>
    </row>
    <row r="18" spans="1:9" s="58" customFormat="1" ht="18.75" customHeight="1">
      <c r="A18" s="47">
        <v>60017</v>
      </c>
      <c r="B18" s="56" t="s">
        <v>47</v>
      </c>
      <c r="C18" s="7">
        <v>1028.4</v>
      </c>
      <c r="D18" s="7">
        <v>1020</v>
      </c>
      <c r="E18" s="7">
        <v>1141.7</v>
      </c>
      <c r="F18" s="7">
        <f>1090+2</f>
        <v>1092</v>
      </c>
      <c r="G18" s="7">
        <f t="shared" si="0"/>
        <v>106.18436406067677</v>
      </c>
      <c r="H18" s="63">
        <f t="shared" si="2"/>
        <v>107.05882352941177</v>
      </c>
      <c r="I18" s="57">
        <f t="shared" si="1"/>
        <v>95.6468424279583</v>
      </c>
    </row>
    <row r="19" spans="1:9" s="58" customFormat="1" ht="18.75" customHeight="1">
      <c r="A19" s="47">
        <v>60053</v>
      </c>
      <c r="B19" s="56" t="s">
        <v>57</v>
      </c>
      <c r="C19" s="7">
        <v>367.6</v>
      </c>
      <c r="D19" s="7">
        <v>400</v>
      </c>
      <c r="E19" s="7">
        <v>400</v>
      </c>
      <c r="F19" s="7">
        <v>126</v>
      </c>
      <c r="G19" s="7">
        <f t="shared" si="0"/>
        <v>34.27638737758433</v>
      </c>
      <c r="H19" s="63">
        <f t="shared" si="2"/>
        <v>31.5</v>
      </c>
      <c r="I19" s="57">
        <f t="shared" si="1"/>
        <v>31.5</v>
      </c>
    </row>
    <row r="20" spans="1:9" s="64" customFormat="1" ht="18" customHeight="1">
      <c r="A20" s="59">
        <v>60095</v>
      </c>
      <c r="B20" s="60" t="s">
        <v>12</v>
      </c>
      <c r="C20" s="8">
        <v>26.9</v>
      </c>
      <c r="D20" s="8">
        <v>34</v>
      </c>
      <c r="E20" s="8">
        <v>34</v>
      </c>
      <c r="F20" s="8">
        <v>33.9</v>
      </c>
      <c r="G20" s="7">
        <f t="shared" si="0"/>
        <v>126.02230483271374</v>
      </c>
      <c r="H20" s="63">
        <f t="shared" si="2"/>
        <v>99.70588235294117</v>
      </c>
      <c r="I20" s="57">
        <f t="shared" si="1"/>
        <v>99.70588235294117</v>
      </c>
    </row>
    <row r="21" spans="1:9" s="55" customFormat="1" ht="30" customHeight="1">
      <c r="A21" s="71">
        <v>700</v>
      </c>
      <c r="B21" s="72" t="s">
        <v>19</v>
      </c>
      <c r="C21" s="73">
        <f>SUM(C22:C23)</f>
        <v>9077.9</v>
      </c>
      <c r="D21" s="76">
        <f>SUM(D22:D23)</f>
        <v>7600</v>
      </c>
      <c r="E21" s="76">
        <f>SUM(E22:E23)</f>
        <v>7651</v>
      </c>
      <c r="F21" s="76">
        <f>SUM(F22:F23)</f>
        <v>7009.7</v>
      </c>
      <c r="G21" s="73">
        <f t="shared" si="0"/>
        <v>77.21719781006621</v>
      </c>
      <c r="H21" s="74">
        <f t="shared" si="2"/>
        <v>92.23289473684211</v>
      </c>
      <c r="I21" s="75">
        <f t="shared" si="1"/>
        <v>91.61808913867469</v>
      </c>
    </row>
    <row r="22" spans="1:9" s="58" customFormat="1" ht="30" customHeight="1">
      <c r="A22" s="47">
        <v>70001</v>
      </c>
      <c r="B22" s="56" t="s">
        <v>54</v>
      </c>
      <c r="C22" s="10">
        <v>6928.4</v>
      </c>
      <c r="D22" s="7">
        <v>2000</v>
      </c>
      <c r="E22" s="7">
        <v>1000</v>
      </c>
      <c r="F22" s="10">
        <v>902.4</v>
      </c>
      <c r="G22" s="97">
        <f t="shared" si="0"/>
        <v>13.024652156342013</v>
      </c>
      <c r="H22" s="99">
        <f t="shared" si="2"/>
        <v>45.12</v>
      </c>
      <c r="I22" s="94">
        <f t="shared" si="1"/>
        <v>90.24</v>
      </c>
    </row>
    <row r="23" spans="1:9" s="58" customFormat="1" ht="16.5" customHeight="1">
      <c r="A23" s="59">
        <v>70095</v>
      </c>
      <c r="B23" s="60" t="s">
        <v>12</v>
      </c>
      <c r="C23" s="8">
        <v>2149.5</v>
      </c>
      <c r="D23" s="8">
        <v>5600</v>
      </c>
      <c r="E23" s="8">
        <v>6651</v>
      </c>
      <c r="F23" s="8">
        <v>6107.3</v>
      </c>
      <c r="G23" s="8">
        <f t="shared" si="0"/>
        <v>284.1265410560596</v>
      </c>
      <c r="H23" s="61">
        <f t="shared" si="2"/>
        <v>109.05892857142858</v>
      </c>
      <c r="I23" s="62">
        <f t="shared" si="1"/>
        <v>91.82528943016088</v>
      </c>
    </row>
    <row r="24" spans="1:9" s="55" customFormat="1" ht="16.5" customHeight="1">
      <c r="A24" s="71">
        <v>710</v>
      </c>
      <c r="B24" s="72" t="s">
        <v>58</v>
      </c>
      <c r="C24" s="76">
        <f>C25</f>
        <v>288</v>
      </c>
      <c r="D24" s="76">
        <f>D25</f>
        <v>100</v>
      </c>
      <c r="E24" s="76">
        <f>E25</f>
        <v>380</v>
      </c>
      <c r="F24" s="76">
        <f>F25</f>
        <v>278.7</v>
      </c>
      <c r="G24" s="73">
        <f t="shared" si="0"/>
        <v>96.77083333333333</v>
      </c>
      <c r="H24" s="74">
        <f t="shared" si="2"/>
        <v>278.7</v>
      </c>
      <c r="I24" s="75">
        <f aca="true" t="shared" si="3" ref="I24:I31">F24/E24*100</f>
        <v>73.34210526315789</v>
      </c>
    </row>
    <row r="25" spans="1:9" s="58" customFormat="1" ht="16.5" customHeight="1">
      <c r="A25" s="47">
        <v>71035</v>
      </c>
      <c r="B25" s="56" t="s">
        <v>59</v>
      </c>
      <c r="C25" s="7">
        <v>288</v>
      </c>
      <c r="D25" s="7">
        <v>100</v>
      </c>
      <c r="E25" s="7">
        <v>380</v>
      </c>
      <c r="F25" s="7">
        <v>278.7</v>
      </c>
      <c r="G25" s="8">
        <f t="shared" si="0"/>
        <v>96.77083333333333</v>
      </c>
      <c r="H25" s="61">
        <f t="shared" si="2"/>
        <v>278.7</v>
      </c>
      <c r="I25" s="62">
        <f t="shared" si="3"/>
        <v>73.34210526315789</v>
      </c>
    </row>
    <row r="26" spans="1:9" s="55" customFormat="1" ht="21" customHeight="1">
      <c r="A26" s="71">
        <v>750</v>
      </c>
      <c r="B26" s="72" t="s">
        <v>20</v>
      </c>
      <c r="C26" s="73">
        <f>C27</f>
        <v>446.2</v>
      </c>
      <c r="D26" s="76">
        <f>D27</f>
        <v>620</v>
      </c>
      <c r="E26" s="76">
        <f>E27</f>
        <v>1035</v>
      </c>
      <c r="F26" s="73">
        <f>F27</f>
        <v>928.2</v>
      </c>
      <c r="G26" s="73">
        <f t="shared" si="0"/>
        <v>208.02330793366207</v>
      </c>
      <c r="H26" s="74">
        <f t="shared" si="2"/>
        <v>149.70967741935485</v>
      </c>
      <c r="I26" s="75">
        <f t="shared" si="3"/>
        <v>89.68115942028986</v>
      </c>
    </row>
    <row r="27" spans="1:9" s="58" customFormat="1" ht="15.75" customHeight="1">
      <c r="A27" s="59">
        <v>75023</v>
      </c>
      <c r="B27" s="60" t="s">
        <v>21</v>
      </c>
      <c r="C27" s="8">
        <v>446.2</v>
      </c>
      <c r="D27" s="8">
        <v>620</v>
      </c>
      <c r="E27" s="8">
        <v>1035</v>
      </c>
      <c r="F27" s="8">
        <v>928.2</v>
      </c>
      <c r="G27" s="8">
        <f t="shared" si="0"/>
        <v>208.02330793366207</v>
      </c>
      <c r="H27" s="61">
        <f t="shared" si="2"/>
        <v>149.70967741935485</v>
      </c>
      <c r="I27" s="62">
        <f t="shared" si="3"/>
        <v>89.68115942028986</v>
      </c>
    </row>
    <row r="28" spans="1:9" s="55" customFormat="1" ht="44.25" customHeight="1">
      <c r="A28" s="71">
        <v>754</v>
      </c>
      <c r="B28" s="72" t="s">
        <v>22</v>
      </c>
      <c r="C28" s="73">
        <f>SUM(C29:C30)+C32</f>
        <v>210</v>
      </c>
      <c r="D28" s="73">
        <f>SUM(D29:D30)+D32</f>
        <v>1000</v>
      </c>
      <c r="E28" s="73">
        <f>SUM(E29:E30)+E32</f>
        <v>1142.2</v>
      </c>
      <c r="F28" s="73">
        <f>SUM(F29:F30)+F32</f>
        <v>1142.2</v>
      </c>
      <c r="G28" s="73">
        <f>F28/C28*100</f>
        <v>543.9047619047619</v>
      </c>
      <c r="H28" s="74">
        <f aca="true" t="shared" si="4" ref="H28:H34">F28/D28*100</f>
        <v>114.22000000000001</v>
      </c>
      <c r="I28" s="80">
        <f t="shared" si="3"/>
        <v>100</v>
      </c>
    </row>
    <row r="29" spans="1:9" s="58" customFormat="1" ht="16.5" customHeight="1">
      <c r="A29" s="47">
        <v>75405</v>
      </c>
      <c r="B29" s="56" t="s">
        <v>68</v>
      </c>
      <c r="C29" s="10">
        <v>0</v>
      </c>
      <c r="D29" s="10">
        <v>250</v>
      </c>
      <c r="E29" s="10">
        <v>0</v>
      </c>
      <c r="F29" s="10">
        <v>0</v>
      </c>
      <c r="G29" s="10" t="s">
        <v>18</v>
      </c>
      <c r="H29" s="101">
        <f t="shared" si="4"/>
        <v>0</v>
      </c>
      <c r="I29" s="81" t="s">
        <v>18</v>
      </c>
    </row>
    <row r="30" spans="1:9" s="58" customFormat="1" ht="25.5">
      <c r="A30" s="47">
        <v>75411</v>
      </c>
      <c r="B30" s="56" t="s">
        <v>48</v>
      </c>
      <c r="C30" s="7">
        <v>210</v>
      </c>
      <c r="D30" s="7">
        <v>650</v>
      </c>
      <c r="E30" s="7">
        <v>1142.2</v>
      </c>
      <c r="F30" s="7">
        <v>1142.2</v>
      </c>
      <c r="G30" s="10">
        <f>F30/C30*100</f>
        <v>543.9047619047619</v>
      </c>
      <c r="H30" s="101">
        <f t="shared" si="4"/>
        <v>175.72307692307695</v>
      </c>
      <c r="I30" s="102">
        <f t="shared" si="3"/>
        <v>100</v>
      </c>
    </row>
    <row r="31" spans="1:9" s="130" customFormat="1" ht="12">
      <c r="A31" s="125"/>
      <c r="B31" s="131" t="s">
        <v>31</v>
      </c>
      <c r="C31" s="127">
        <v>210</v>
      </c>
      <c r="D31" s="127">
        <v>650</v>
      </c>
      <c r="E31" s="127">
        <v>742.2</v>
      </c>
      <c r="F31" s="127">
        <v>742.2</v>
      </c>
      <c r="G31" s="128">
        <f>F31/C31*100</f>
        <v>353.42857142857144</v>
      </c>
      <c r="H31" s="132">
        <f t="shared" si="4"/>
        <v>114.1846153846154</v>
      </c>
      <c r="I31" s="133">
        <f t="shared" si="3"/>
        <v>100</v>
      </c>
    </row>
    <row r="32" spans="1:9" s="58" customFormat="1" ht="16.5" customHeight="1">
      <c r="A32" s="47">
        <v>75495</v>
      </c>
      <c r="B32" s="56" t="s">
        <v>12</v>
      </c>
      <c r="C32" s="7">
        <v>0</v>
      </c>
      <c r="D32" s="7">
        <v>100</v>
      </c>
      <c r="E32" s="7">
        <v>0</v>
      </c>
      <c r="F32" s="7">
        <v>0</v>
      </c>
      <c r="G32" s="9" t="s">
        <v>18</v>
      </c>
      <c r="H32" s="110">
        <f t="shared" si="4"/>
        <v>0</v>
      </c>
      <c r="I32" s="119" t="s">
        <v>18</v>
      </c>
    </row>
    <row r="33" spans="1:9" s="55" customFormat="1" ht="16.5" customHeight="1">
      <c r="A33" s="71">
        <v>758</v>
      </c>
      <c r="B33" s="72" t="s">
        <v>75</v>
      </c>
      <c r="C33" s="76">
        <f>SUM(C34)</f>
        <v>0</v>
      </c>
      <c r="D33" s="76">
        <f>SUM(D34)</f>
        <v>100</v>
      </c>
      <c r="E33" s="76">
        <f>SUM(E34)</f>
        <v>98</v>
      </c>
      <c r="F33" s="76">
        <f>SUM(F34)</f>
        <v>0</v>
      </c>
      <c r="G33" s="137" t="s">
        <v>18</v>
      </c>
      <c r="H33" s="103">
        <f t="shared" si="4"/>
        <v>0</v>
      </c>
      <c r="I33" s="134">
        <f>F33/E33*100</f>
        <v>0</v>
      </c>
    </row>
    <row r="34" spans="1:9" s="58" customFormat="1" ht="16.5" customHeight="1">
      <c r="A34" s="139">
        <v>75818</v>
      </c>
      <c r="B34" s="140" t="s">
        <v>76</v>
      </c>
      <c r="C34" s="92">
        <v>0</v>
      </c>
      <c r="D34" s="92">
        <v>100</v>
      </c>
      <c r="E34" s="92">
        <f>98.1-0.1</f>
        <v>98</v>
      </c>
      <c r="F34" s="92">
        <v>0</v>
      </c>
      <c r="G34" s="111" t="s">
        <v>18</v>
      </c>
      <c r="H34" s="141">
        <f t="shared" si="4"/>
        <v>0</v>
      </c>
      <c r="I34" s="115">
        <f>F34/E34*100</f>
        <v>0</v>
      </c>
    </row>
    <row r="35" spans="1:9" s="55" customFormat="1" ht="17.25" customHeight="1">
      <c r="A35" s="135">
        <v>801</v>
      </c>
      <c r="B35" s="136" t="s">
        <v>23</v>
      </c>
      <c r="C35" s="137">
        <f>SUM(C36:C44)</f>
        <v>3213.3</v>
      </c>
      <c r="D35" s="138">
        <f>SUM(D36:D44)</f>
        <v>3798.2</v>
      </c>
      <c r="E35" s="138">
        <f>SUM(E36:E44)</f>
        <v>6280.4</v>
      </c>
      <c r="F35" s="138">
        <f>SUM(F36:F44)</f>
        <v>5788.8</v>
      </c>
      <c r="G35" s="137">
        <f>F35/C35*100</f>
        <v>180.1512463822239</v>
      </c>
      <c r="H35" s="103">
        <f aca="true" t="shared" si="5" ref="H35:H44">F35/D35*100</f>
        <v>152.40903585909115</v>
      </c>
      <c r="I35" s="134">
        <f aca="true" t="shared" si="6" ref="I35:I58">F35/E35*100</f>
        <v>92.17247309088594</v>
      </c>
    </row>
    <row r="36" spans="1:9" s="58" customFormat="1" ht="16.5" customHeight="1">
      <c r="A36" s="47">
        <v>80101</v>
      </c>
      <c r="B36" s="56" t="s">
        <v>13</v>
      </c>
      <c r="C36" s="7">
        <v>276.8</v>
      </c>
      <c r="D36" s="7">
        <v>1211.4</v>
      </c>
      <c r="E36" s="7">
        <v>1849</v>
      </c>
      <c r="F36" s="7">
        <v>1418.2</v>
      </c>
      <c r="G36" s="7">
        <f>F36/C36*100</f>
        <v>512.3554913294797</v>
      </c>
      <c r="H36" s="105">
        <f t="shared" si="5"/>
        <v>117.07115733861649</v>
      </c>
      <c r="I36" s="57">
        <f t="shared" si="6"/>
        <v>76.70091941590049</v>
      </c>
    </row>
    <row r="37" spans="1:9" s="58" customFormat="1" ht="16.5" customHeight="1">
      <c r="A37" s="47">
        <v>80102</v>
      </c>
      <c r="B37" s="56" t="s">
        <v>49</v>
      </c>
      <c r="C37" s="7">
        <v>17.6</v>
      </c>
      <c r="D37" s="7">
        <v>0</v>
      </c>
      <c r="E37" s="7">
        <v>0</v>
      </c>
      <c r="F37" s="7">
        <v>0</v>
      </c>
      <c r="G37" s="7">
        <f>F37/C37*100</f>
        <v>0</v>
      </c>
      <c r="H37" s="35" t="s">
        <v>18</v>
      </c>
      <c r="I37" s="65" t="s">
        <v>18</v>
      </c>
    </row>
    <row r="38" spans="1:9" s="58" customFormat="1" ht="16.5" customHeight="1">
      <c r="A38" s="47">
        <v>80104</v>
      </c>
      <c r="B38" s="56" t="s">
        <v>79</v>
      </c>
      <c r="C38" s="7">
        <v>0</v>
      </c>
      <c r="D38" s="7">
        <v>0</v>
      </c>
      <c r="E38" s="7">
        <v>860</v>
      </c>
      <c r="F38" s="7">
        <v>860</v>
      </c>
      <c r="G38" s="7" t="s">
        <v>18</v>
      </c>
      <c r="H38" s="35" t="s">
        <v>18</v>
      </c>
      <c r="I38" s="57">
        <f t="shared" si="6"/>
        <v>100</v>
      </c>
    </row>
    <row r="39" spans="1:9" s="58" customFormat="1" ht="16.5" customHeight="1">
      <c r="A39" s="47">
        <v>80110</v>
      </c>
      <c r="B39" s="56" t="s">
        <v>50</v>
      </c>
      <c r="C39" s="7">
        <v>302</v>
      </c>
      <c r="D39" s="7">
        <v>149.3</v>
      </c>
      <c r="E39" s="7">
        <v>128.9</v>
      </c>
      <c r="F39" s="7">
        <v>128.9</v>
      </c>
      <c r="G39" s="7">
        <f>F39/C39*100</f>
        <v>42.682119205298015</v>
      </c>
      <c r="H39" s="106">
        <f t="shared" si="5"/>
        <v>86.33623576691225</v>
      </c>
      <c r="I39" s="57">
        <f t="shared" si="6"/>
        <v>100</v>
      </c>
    </row>
    <row r="40" spans="1:9" s="58" customFormat="1" ht="38.25">
      <c r="A40" s="47">
        <v>80114</v>
      </c>
      <c r="B40" s="56" t="s">
        <v>77</v>
      </c>
      <c r="C40" s="7">
        <v>0</v>
      </c>
      <c r="D40" s="7">
        <v>400</v>
      </c>
      <c r="E40" s="7">
        <v>420</v>
      </c>
      <c r="F40" s="7">
        <f>419.7-0.1</f>
        <v>419.59999999999997</v>
      </c>
      <c r="G40" s="7" t="s">
        <v>18</v>
      </c>
      <c r="H40" s="106">
        <f t="shared" si="5"/>
        <v>104.89999999999999</v>
      </c>
      <c r="I40" s="57">
        <f t="shared" si="6"/>
        <v>99.9047619047619</v>
      </c>
    </row>
    <row r="41" spans="1:9" s="64" customFormat="1" ht="16.5" customHeight="1">
      <c r="A41" s="47">
        <v>80120</v>
      </c>
      <c r="B41" s="56" t="s">
        <v>40</v>
      </c>
      <c r="C41" s="7">
        <v>119.5</v>
      </c>
      <c r="D41" s="7">
        <v>64.5</v>
      </c>
      <c r="E41" s="7">
        <v>178</v>
      </c>
      <c r="F41" s="7">
        <v>167.4</v>
      </c>
      <c r="G41" s="7">
        <f aca="true" t="shared" si="7" ref="G41:G46">F41/C41*100</f>
        <v>140.0836820083682</v>
      </c>
      <c r="H41" s="106">
        <f t="shared" si="5"/>
        <v>259.5348837209302</v>
      </c>
      <c r="I41" s="57">
        <f t="shared" si="6"/>
        <v>94.04494382022473</v>
      </c>
    </row>
    <row r="42" spans="1:9" s="64" customFormat="1" ht="16.5" customHeight="1">
      <c r="A42" s="47">
        <v>80130</v>
      </c>
      <c r="B42" s="56" t="s">
        <v>51</v>
      </c>
      <c r="C42" s="7">
        <v>65</v>
      </c>
      <c r="D42" s="7">
        <v>54.7</v>
      </c>
      <c r="E42" s="7">
        <v>135.6</v>
      </c>
      <c r="F42" s="7">
        <v>135.6</v>
      </c>
      <c r="G42" s="7">
        <f t="shared" si="7"/>
        <v>208.6153846153846</v>
      </c>
      <c r="H42" s="106">
        <f t="shared" si="5"/>
        <v>247.89762340036557</v>
      </c>
      <c r="I42" s="57">
        <f t="shared" si="6"/>
        <v>100</v>
      </c>
    </row>
    <row r="43" spans="1:9" s="64" customFormat="1" ht="38.25">
      <c r="A43" s="59">
        <v>80140</v>
      </c>
      <c r="B43" s="60" t="s">
        <v>60</v>
      </c>
      <c r="C43" s="8">
        <v>21.7</v>
      </c>
      <c r="D43" s="8">
        <v>28.3</v>
      </c>
      <c r="E43" s="8">
        <v>134.3</v>
      </c>
      <c r="F43" s="8">
        <v>134.3</v>
      </c>
      <c r="G43" s="8">
        <f t="shared" si="7"/>
        <v>618.8940092165899</v>
      </c>
      <c r="H43" s="104">
        <f t="shared" si="5"/>
        <v>474.5583038869258</v>
      </c>
      <c r="I43" s="62">
        <f t="shared" si="6"/>
        <v>100</v>
      </c>
    </row>
    <row r="44" spans="1:9" s="64" customFormat="1" ht="16.5" customHeight="1">
      <c r="A44" s="47">
        <v>80195</v>
      </c>
      <c r="B44" s="56" t="s">
        <v>12</v>
      </c>
      <c r="C44" s="7">
        <v>2410.7</v>
      </c>
      <c r="D44" s="7">
        <v>1890</v>
      </c>
      <c r="E44" s="7">
        <v>2574.6</v>
      </c>
      <c r="F44" s="7">
        <v>2524.8</v>
      </c>
      <c r="G44" s="8">
        <f t="shared" si="7"/>
        <v>104.73306508483016</v>
      </c>
      <c r="H44" s="104">
        <f t="shared" si="5"/>
        <v>133.5873015873016</v>
      </c>
      <c r="I44" s="57">
        <f t="shared" si="6"/>
        <v>98.0657189466325</v>
      </c>
    </row>
    <row r="45" spans="1:9" s="55" customFormat="1" ht="15" customHeight="1">
      <c r="A45" s="71">
        <v>851</v>
      </c>
      <c r="B45" s="77" t="s">
        <v>24</v>
      </c>
      <c r="C45" s="76">
        <f>SUM(C46:C48)</f>
        <v>422.3</v>
      </c>
      <c r="D45" s="76">
        <f>SUM(D46:D48)</f>
        <v>280</v>
      </c>
      <c r="E45" s="76">
        <f>SUM(E46:E48)</f>
        <v>685</v>
      </c>
      <c r="F45" s="76">
        <f>SUM(F46:F48)</f>
        <v>569.1</v>
      </c>
      <c r="G45" s="109">
        <f t="shared" si="7"/>
        <v>134.76201752308785</v>
      </c>
      <c r="H45" s="73" t="s">
        <v>18</v>
      </c>
      <c r="I45" s="78">
        <f t="shared" si="6"/>
        <v>83.08029197080292</v>
      </c>
    </row>
    <row r="46" spans="1:9" s="64" customFormat="1" ht="15.75" customHeight="1" hidden="1">
      <c r="A46" s="47">
        <v>85132</v>
      </c>
      <c r="B46" s="56" t="s">
        <v>25</v>
      </c>
      <c r="C46" s="7">
        <v>0</v>
      </c>
      <c r="D46" s="7">
        <v>0</v>
      </c>
      <c r="E46" s="7">
        <v>0</v>
      </c>
      <c r="F46" s="93">
        <v>0</v>
      </c>
      <c r="G46" s="109" t="e">
        <f t="shared" si="7"/>
        <v>#DIV/0!</v>
      </c>
      <c r="H46" s="107" t="e">
        <f>F46/D46*100</f>
        <v>#DIV/0!</v>
      </c>
      <c r="I46" s="108" t="e">
        <f t="shared" si="6"/>
        <v>#DIV/0!</v>
      </c>
    </row>
    <row r="47" spans="1:9" s="58" customFormat="1" ht="15" customHeight="1">
      <c r="A47" s="47">
        <v>85154</v>
      </c>
      <c r="B47" s="56" t="s">
        <v>52</v>
      </c>
      <c r="C47" s="7">
        <v>0</v>
      </c>
      <c r="D47" s="7">
        <v>0</v>
      </c>
      <c r="E47" s="7">
        <v>150</v>
      </c>
      <c r="F47" s="97">
        <v>34.2</v>
      </c>
      <c r="G47" s="118" t="s">
        <v>18</v>
      </c>
      <c r="H47" s="118" t="s">
        <v>18</v>
      </c>
      <c r="I47" s="98">
        <f t="shared" si="6"/>
        <v>22.8</v>
      </c>
    </row>
    <row r="48" spans="1:9" s="58" customFormat="1" ht="15" customHeight="1">
      <c r="A48" s="47">
        <v>85195</v>
      </c>
      <c r="B48" s="56" t="s">
        <v>12</v>
      </c>
      <c r="C48" s="8">
        <v>422.3</v>
      </c>
      <c r="D48" s="7">
        <v>280</v>
      </c>
      <c r="E48" s="7">
        <f>480+55</f>
        <v>535</v>
      </c>
      <c r="F48" s="8">
        <f>480+54.9</f>
        <v>534.9</v>
      </c>
      <c r="G48" s="9">
        <f>F48/C48*100</f>
        <v>126.66350935354014</v>
      </c>
      <c r="H48" s="10" t="s">
        <v>18</v>
      </c>
      <c r="I48" s="119">
        <f t="shared" si="6"/>
        <v>99.98130841121495</v>
      </c>
    </row>
    <row r="49" spans="1:9" s="55" customFormat="1" ht="15.75" customHeight="1">
      <c r="A49" s="71">
        <v>852</v>
      </c>
      <c r="B49" s="77" t="s">
        <v>44</v>
      </c>
      <c r="C49" s="76">
        <f>SUM(C56:C56)+SUM(C50)+C52+C54</f>
        <v>358.40000000000003</v>
      </c>
      <c r="D49" s="76">
        <f>SUM(D56:D56)+SUM(D50)+D52+D54</f>
        <v>227</v>
      </c>
      <c r="E49" s="76">
        <f>SUM(E56:E56)+SUM(E50)+E52+E54</f>
        <v>610</v>
      </c>
      <c r="F49" s="76">
        <f>SUM(F56:F56)+SUM(F50)+F52+F54</f>
        <v>573.3</v>
      </c>
      <c r="G49" s="73">
        <f>F49/C49*100</f>
        <v>159.96093749999997</v>
      </c>
      <c r="H49" s="73">
        <f>F49/D49*100</f>
        <v>252.55506607929513</v>
      </c>
      <c r="I49" s="78">
        <f t="shared" si="6"/>
        <v>93.98360655737704</v>
      </c>
    </row>
    <row r="50" spans="1:9" s="58" customFormat="1" ht="13.5" customHeight="1">
      <c r="A50" s="47">
        <v>85203</v>
      </c>
      <c r="B50" s="6" t="s">
        <v>65</v>
      </c>
      <c r="C50" s="7">
        <v>6.6</v>
      </c>
      <c r="D50" s="7">
        <v>0</v>
      </c>
      <c r="E50" s="7">
        <v>0</v>
      </c>
      <c r="F50" s="7">
        <v>0</v>
      </c>
      <c r="G50" s="35">
        <f>F50/C50*100</f>
        <v>0</v>
      </c>
      <c r="H50" s="10" t="s">
        <v>18</v>
      </c>
      <c r="I50" s="65" t="s">
        <v>18</v>
      </c>
    </row>
    <row r="51" spans="1:9" s="130" customFormat="1" ht="12.75" customHeight="1">
      <c r="A51" s="125"/>
      <c r="B51" s="126" t="s">
        <v>71</v>
      </c>
      <c r="C51" s="128">
        <v>6.6</v>
      </c>
      <c r="D51" s="127">
        <v>0</v>
      </c>
      <c r="E51" s="128">
        <v>0</v>
      </c>
      <c r="F51" s="128">
        <v>0</v>
      </c>
      <c r="G51" s="35">
        <f>F51/C51*100</f>
        <v>0</v>
      </c>
      <c r="H51" s="128" t="s">
        <v>18</v>
      </c>
      <c r="I51" s="129" t="s">
        <v>18</v>
      </c>
    </row>
    <row r="52" spans="1:9" s="58" customFormat="1" ht="51">
      <c r="A52" s="47">
        <v>85212</v>
      </c>
      <c r="B52" s="6" t="s">
        <v>78</v>
      </c>
      <c r="C52" s="10">
        <v>0</v>
      </c>
      <c r="D52" s="7">
        <v>0</v>
      </c>
      <c r="E52" s="10">
        <v>400</v>
      </c>
      <c r="F52" s="10">
        <v>364</v>
      </c>
      <c r="G52" s="35" t="s">
        <v>18</v>
      </c>
      <c r="H52" s="7" t="s">
        <v>18</v>
      </c>
      <c r="I52" s="65">
        <f t="shared" si="6"/>
        <v>91</v>
      </c>
    </row>
    <row r="53" spans="1:9" s="130" customFormat="1" ht="12.75">
      <c r="A53" s="125"/>
      <c r="B53" s="126" t="s">
        <v>71</v>
      </c>
      <c r="C53" s="128">
        <v>0</v>
      </c>
      <c r="D53" s="127">
        <v>0</v>
      </c>
      <c r="E53" s="128">
        <v>400</v>
      </c>
      <c r="F53" s="128">
        <v>364</v>
      </c>
      <c r="G53" s="128" t="s">
        <v>18</v>
      </c>
      <c r="H53" s="127" t="s">
        <v>18</v>
      </c>
      <c r="I53" s="65">
        <f t="shared" si="6"/>
        <v>91</v>
      </c>
    </row>
    <row r="54" spans="1:9" s="83" customFormat="1" ht="14.25" customHeight="1">
      <c r="A54" s="47">
        <v>85219</v>
      </c>
      <c r="B54" s="6" t="s">
        <v>61</v>
      </c>
      <c r="C54" s="82">
        <v>351.8</v>
      </c>
      <c r="D54" s="82">
        <v>227</v>
      </c>
      <c r="E54" s="82">
        <v>210</v>
      </c>
      <c r="F54" s="82">
        <v>209.3</v>
      </c>
      <c r="G54" s="35">
        <f aca="true" t="shared" si="8" ref="G54:G59">F54/C54*100</f>
        <v>59.49403069926095</v>
      </c>
      <c r="H54" s="7">
        <f>F54/D54*100</f>
        <v>92.20264317180617</v>
      </c>
      <c r="I54" s="65">
        <f t="shared" si="6"/>
        <v>99.66666666666667</v>
      </c>
    </row>
    <row r="55" spans="1:9" s="36" customFormat="1" ht="15" customHeight="1" hidden="1">
      <c r="A55" s="33"/>
      <c r="B55" s="34" t="s">
        <v>31</v>
      </c>
      <c r="C55" s="84"/>
      <c r="D55" s="84"/>
      <c r="E55" s="84"/>
      <c r="F55" s="84"/>
      <c r="G55" s="35" t="e">
        <f t="shared" si="8"/>
        <v>#DIV/0!</v>
      </c>
      <c r="H55" s="7" t="e">
        <f>F55/D55*100</f>
        <v>#DIV/0!</v>
      </c>
      <c r="I55" s="65" t="e">
        <f t="shared" si="6"/>
        <v>#DIV/0!</v>
      </c>
    </row>
    <row r="56" spans="1:9" s="64" customFormat="1" ht="18.75" customHeight="1" hidden="1">
      <c r="A56" s="59">
        <v>85295</v>
      </c>
      <c r="B56" s="60" t="s">
        <v>12</v>
      </c>
      <c r="C56" s="8">
        <v>0</v>
      </c>
      <c r="D56" s="8"/>
      <c r="E56" s="8"/>
      <c r="F56" s="8"/>
      <c r="G56" s="122" t="e">
        <f t="shared" si="8"/>
        <v>#DIV/0!</v>
      </c>
      <c r="H56" s="8" t="s">
        <v>18</v>
      </c>
      <c r="I56" s="123" t="s">
        <v>18</v>
      </c>
    </row>
    <row r="57" spans="1:9" s="64" customFormat="1" ht="42.75">
      <c r="A57" s="71">
        <v>853</v>
      </c>
      <c r="B57" s="72" t="s">
        <v>70</v>
      </c>
      <c r="C57" s="73">
        <f>SUM(C58)</f>
        <v>110</v>
      </c>
      <c r="D57" s="73">
        <f>SUM(D58)</f>
        <v>0</v>
      </c>
      <c r="E57" s="73">
        <f>SUM(E58)</f>
        <v>330</v>
      </c>
      <c r="F57" s="73">
        <f>SUM(F58)</f>
        <v>322.3</v>
      </c>
      <c r="G57" s="73">
        <f t="shared" si="8"/>
        <v>293</v>
      </c>
      <c r="H57" s="73" t="s">
        <v>18</v>
      </c>
      <c r="I57" s="78">
        <f t="shared" si="6"/>
        <v>97.66666666666667</v>
      </c>
    </row>
    <row r="58" spans="1:9" s="64" customFormat="1" ht="18.75" customHeight="1">
      <c r="A58" s="47">
        <v>85305</v>
      </c>
      <c r="B58" s="56" t="s">
        <v>69</v>
      </c>
      <c r="C58" s="7">
        <v>110</v>
      </c>
      <c r="D58" s="7">
        <v>0</v>
      </c>
      <c r="E58" s="7">
        <v>330</v>
      </c>
      <c r="F58" s="7">
        <v>322.3</v>
      </c>
      <c r="G58" s="122">
        <f t="shared" si="8"/>
        <v>293</v>
      </c>
      <c r="H58" s="7" t="s">
        <v>18</v>
      </c>
      <c r="I58" s="65">
        <f t="shared" si="6"/>
        <v>97.66666666666667</v>
      </c>
    </row>
    <row r="59" spans="1:9" s="55" customFormat="1" ht="28.5">
      <c r="A59" s="71">
        <v>854</v>
      </c>
      <c r="B59" s="77" t="s">
        <v>26</v>
      </c>
      <c r="C59" s="76">
        <f>SUM(C60:C65)</f>
        <v>380.50000000000006</v>
      </c>
      <c r="D59" s="76">
        <f>SUM(D60:D65)</f>
        <v>171.5</v>
      </c>
      <c r="E59" s="76">
        <f>SUM(E60:E65)</f>
        <v>247.8</v>
      </c>
      <c r="F59" s="76">
        <f>SUM(F60:F65)</f>
        <v>246.8</v>
      </c>
      <c r="G59" s="91">
        <f t="shared" si="8"/>
        <v>64.86202365308803</v>
      </c>
      <c r="H59" s="100">
        <f aca="true" t="shared" si="9" ref="H59:H64">F59/D59*100</f>
        <v>143.9067055393586</v>
      </c>
      <c r="I59" s="78">
        <f>F59/E59*100</f>
        <v>99.59644874899112</v>
      </c>
    </row>
    <row r="60" spans="1:9" s="58" customFormat="1" ht="30" customHeight="1">
      <c r="A60" s="120">
        <v>85403</v>
      </c>
      <c r="B60" s="121" t="s">
        <v>53</v>
      </c>
      <c r="C60" s="97">
        <v>0</v>
      </c>
      <c r="D60" s="97">
        <v>0</v>
      </c>
      <c r="E60" s="97">
        <v>7</v>
      </c>
      <c r="F60" s="97">
        <v>7</v>
      </c>
      <c r="G60" s="118" t="s">
        <v>18</v>
      </c>
      <c r="H60" s="118" t="s">
        <v>18</v>
      </c>
      <c r="I60" s="81">
        <f>F60/E60*100</f>
        <v>100</v>
      </c>
    </row>
    <row r="61" spans="1:9" s="58" customFormat="1" ht="38.25">
      <c r="A61" s="47">
        <v>85406</v>
      </c>
      <c r="B61" s="6" t="s">
        <v>66</v>
      </c>
      <c r="C61" s="7">
        <v>7.6</v>
      </c>
      <c r="D61" s="7">
        <v>0</v>
      </c>
      <c r="E61" s="7">
        <v>0</v>
      </c>
      <c r="F61" s="7">
        <v>0</v>
      </c>
      <c r="G61" s="10">
        <f aca="true" t="shared" si="10" ref="G61:G68">F61/C61*100</f>
        <v>0</v>
      </c>
      <c r="H61" s="10" t="s">
        <v>18</v>
      </c>
      <c r="I61" s="81" t="s">
        <v>18</v>
      </c>
    </row>
    <row r="62" spans="1:9" s="58" customFormat="1" ht="18.75" customHeight="1" hidden="1">
      <c r="A62" s="47">
        <v>85407</v>
      </c>
      <c r="B62" s="6" t="s">
        <v>62</v>
      </c>
      <c r="C62" s="7">
        <v>0</v>
      </c>
      <c r="D62" s="7">
        <v>0</v>
      </c>
      <c r="E62" s="7">
        <v>0</v>
      </c>
      <c r="F62" s="7">
        <v>0</v>
      </c>
      <c r="G62" s="10" t="e">
        <f t="shared" si="10"/>
        <v>#DIV/0!</v>
      </c>
      <c r="H62" s="10" t="s">
        <v>18</v>
      </c>
      <c r="I62" s="81" t="e">
        <f>F62/E62*100</f>
        <v>#DIV/0!</v>
      </c>
    </row>
    <row r="63" spans="1:9" s="58" customFormat="1" ht="15.75" customHeight="1">
      <c r="A63" s="47">
        <v>85410</v>
      </c>
      <c r="B63" s="56" t="s">
        <v>27</v>
      </c>
      <c r="C63" s="7">
        <v>331.8</v>
      </c>
      <c r="D63" s="7">
        <v>128.5</v>
      </c>
      <c r="E63" s="7">
        <v>195.5</v>
      </c>
      <c r="F63" s="7">
        <v>194.5</v>
      </c>
      <c r="G63" s="10">
        <f t="shared" si="10"/>
        <v>58.61965039180229</v>
      </c>
      <c r="H63" s="101">
        <f t="shared" si="9"/>
        <v>151.36186770428014</v>
      </c>
      <c r="I63" s="81">
        <f aca="true" t="shared" si="11" ref="I63:I68">F63/E63*100</f>
        <v>99.48849104859335</v>
      </c>
    </row>
    <row r="64" spans="1:9" s="58" customFormat="1" ht="15.75" customHeight="1">
      <c r="A64" s="47">
        <v>85417</v>
      </c>
      <c r="B64" s="56" t="s">
        <v>56</v>
      </c>
      <c r="C64" s="7">
        <v>6.1</v>
      </c>
      <c r="D64" s="7">
        <v>43</v>
      </c>
      <c r="E64" s="7">
        <v>45.3</v>
      </c>
      <c r="F64" s="7">
        <v>45.3</v>
      </c>
      <c r="G64" s="10">
        <f t="shared" si="10"/>
        <v>742.6229508196722</v>
      </c>
      <c r="H64" s="101">
        <f t="shared" si="9"/>
        <v>105.34883720930233</v>
      </c>
      <c r="I64" s="81">
        <f t="shared" si="11"/>
        <v>100</v>
      </c>
    </row>
    <row r="65" spans="1:9" s="64" customFormat="1" ht="14.25" customHeight="1">
      <c r="A65" s="47">
        <v>85495</v>
      </c>
      <c r="B65" s="56" t="s">
        <v>12</v>
      </c>
      <c r="C65" s="7">
        <v>35</v>
      </c>
      <c r="D65" s="7">
        <v>0</v>
      </c>
      <c r="E65" s="7">
        <v>0</v>
      </c>
      <c r="F65" s="7">
        <v>0</v>
      </c>
      <c r="G65" s="10">
        <f t="shared" si="10"/>
        <v>0</v>
      </c>
      <c r="H65" s="9" t="s">
        <v>18</v>
      </c>
      <c r="I65" s="81" t="s">
        <v>18</v>
      </c>
    </row>
    <row r="66" spans="1:9" s="55" customFormat="1" ht="42.75" customHeight="1">
      <c r="A66" s="71">
        <v>900</v>
      </c>
      <c r="B66" s="72" t="s">
        <v>28</v>
      </c>
      <c r="C66" s="73">
        <f>SUM(C67:C72)</f>
        <v>2717.5</v>
      </c>
      <c r="D66" s="73">
        <f>SUM(D67:D72)</f>
        <v>8740</v>
      </c>
      <c r="E66" s="73">
        <f>SUM(E67:E72)</f>
        <v>8069.000000000001</v>
      </c>
      <c r="F66" s="73">
        <f>SUM(F67:F72)</f>
        <v>5658.1</v>
      </c>
      <c r="G66" s="73">
        <f t="shared" si="10"/>
        <v>208.2097516099356</v>
      </c>
      <c r="H66" s="74">
        <f>F66/D66*100</f>
        <v>64.73798627002289</v>
      </c>
      <c r="I66" s="75">
        <f t="shared" si="11"/>
        <v>70.12145247242533</v>
      </c>
    </row>
    <row r="67" spans="1:9" s="58" customFormat="1" ht="25.5">
      <c r="A67" s="47">
        <v>90001</v>
      </c>
      <c r="B67" s="56" t="s">
        <v>29</v>
      </c>
      <c r="C67" s="10">
        <v>901.5</v>
      </c>
      <c r="D67" s="10">
        <v>4250</v>
      </c>
      <c r="E67" s="10">
        <v>3837.1</v>
      </c>
      <c r="F67" s="10">
        <v>2287.4</v>
      </c>
      <c r="G67" s="7">
        <f t="shared" si="10"/>
        <v>253.73266777592903</v>
      </c>
      <c r="H67" s="63">
        <f>F67/D67*100</f>
        <v>53.82117647058824</v>
      </c>
      <c r="I67" s="57">
        <f t="shared" si="11"/>
        <v>59.612728362565484</v>
      </c>
    </row>
    <row r="68" spans="1:9" s="58" customFormat="1" ht="25.5">
      <c r="A68" s="47">
        <v>90004</v>
      </c>
      <c r="B68" s="56" t="s">
        <v>67</v>
      </c>
      <c r="C68" s="10">
        <v>6</v>
      </c>
      <c r="D68" s="10">
        <v>800</v>
      </c>
      <c r="E68" s="10">
        <v>800</v>
      </c>
      <c r="F68" s="10">
        <v>800</v>
      </c>
      <c r="G68" s="7">
        <f t="shared" si="10"/>
        <v>13333.333333333334</v>
      </c>
      <c r="H68" s="63">
        <f>F68/D68*100</f>
        <v>100</v>
      </c>
      <c r="I68" s="57">
        <f t="shared" si="11"/>
        <v>100</v>
      </c>
    </row>
    <row r="69" spans="1:9" s="58" customFormat="1" ht="21" customHeight="1">
      <c r="A69" s="47">
        <v>90013</v>
      </c>
      <c r="B69" s="56" t="s">
        <v>41</v>
      </c>
      <c r="C69" s="10">
        <v>0</v>
      </c>
      <c r="D69" s="10">
        <v>500</v>
      </c>
      <c r="E69" s="10">
        <v>0</v>
      </c>
      <c r="F69" s="10">
        <v>0</v>
      </c>
      <c r="G69" s="7" t="s">
        <v>18</v>
      </c>
      <c r="H69" s="63">
        <f>F69/D69*100</f>
        <v>0</v>
      </c>
      <c r="I69" s="65" t="s">
        <v>18</v>
      </c>
    </row>
    <row r="70" spans="1:9" s="58" customFormat="1" ht="13.5" customHeight="1">
      <c r="A70" s="47">
        <v>90015</v>
      </c>
      <c r="B70" s="56" t="s">
        <v>30</v>
      </c>
      <c r="C70" s="10">
        <v>139.6</v>
      </c>
      <c r="D70" s="10">
        <v>740</v>
      </c>
      <c r="E70" s="10">
        <v>399.6</v>
      </c>
      <c r="F70" s="10">
        <v>374.2</v>
      </c>
      <c r="G70" s="7">
        <f>F70/C70*100</f>
        <v>268.0515759312321</v>
      </c>
      <c r="H70" s="63">
        <f>F70/D70*100</f>
        <v>50.567567567567565</v>
      </c>
      <c r="I70" s="57">
        <f>F70/E70*100</f>
        <v>93.64364364364364</v>
      </c>
    </row>
    <row r="71" spans="1:9" s="36" customFormat="1" ht="16.5" customHeight="1" hidden="1">
      <c r="A71" s="33"/>
      <c r="B71" s="34" t="s">
        <v>31</v>
      </c>
      <c r="C71" s="35"/>
      <c r="D71" s="35"/>
      <c r="E71" s="35"/>
      <c r="F71" s="35"/>
      <c r="G71" s="7" t="s">
        <v>18</v>
      </c>
      <c r="H71" s="7" t="s">
        <v>18</v>
      </c>
      <c r="I71" s="65" t="s">
        <v>18</v>
      </c>
    </row>
    <row r="72" spans="1:9" s="58" customFormat="1" ht="13.5" customHeight="1">
      <c r="A72" s="59">
        <v>90095</v>
      </c>
      <c r="B72" s="60" t="s">
        <v>12</v>
      </c>
      <c r="C72" s="9">
        <v>1670.4</v>
      </c>
      <c r="D72" s="9">
        <v>2450</v>
      </c>
      <c r="E72" s="9">
        <v>3032.3</v>
      </c>
      <c r="F72" s="9">
        <v>2196.5</v>
      </c>
      <c r="G72" s="8">
        <f aca="true" t="shared" si="12" ref="G72:G82">F72/C72*100</f>
        <v>131.49545019157088</v>
      </c>
      <c r="H72" s="61">
        <f>F72/D72*100</f>
        <v>89.65306122448979</v>
      </c>
      <c r="I72" s="62">
        <f aca="true" t="shared" si="13" ref="I72:I80">F72/E72*100</f>
        <v>72.43676417241038</v>
      </c>
    </row>
    <row r="73" spans="1:9" s="55" customFormat="1" ht="45" customHeight="1">
      <c r="A73" s="85">
        <v>921</v>
      </c>
      <c r="B73" s="86" t="s">
        <v>32</v>
      </c>
      <c r="C73" s="87">
        <f>SUM(C74:C78)</f>
        <v>5087.599999999999</v>
      </c>
      <c r="D73" s="87">
        <f>SUM(D74:D78)</f>
        <v>6320</v>
      </c>
      <c r="E73" s="87">
        <f>SUM(E74:E78)</f>
        <v>6654.6</v>
      </c>
      <c r="F73" s="87">
        <f>SUM(F74:F78)</f>
        <v>6601.099999999999</v>
      </c>
      <c r="G73" s="87">
        <f t="shared" si="12"/>
        <v>129.74880100636844</v>
      </c>
      <c r="H73" s="89">
        <f>F73/D73*100</f>
        <v>104.44778481012658</v>
      </c>
      <c r="I73" s="88">
        <f t="shared" si="13"/>
        <v>99.19604484116249</v>
      </c>
    </row>
    <row r="74" spans="1:9" s="58" customFormat="1" ht="15" customHeight="1">
      <c r="A74" s="47">
        <v>92106</v>
      </c>
      <c r="B74" s="6" t="s">
        <v>45</v>
      </c>
      <c r="C74" s="7">
        <v>3758.7</v>
      </c>
      <c r="D74" s="7">
        <v>6000</v>
      </c>
      <c r="E74" s="7">
        <v>5731.6</v>
      </c>
      <c r="F74" s="7">
        <v>5687</v>
      </c>
      <c r="G74" s="7">
        <f t="shared" si="12"/>
        <v>151.30231196956396</v>
      </c>
      <c r="H74" s="7">
        <f>F74/D74*100</f>
        <v>94.78333333333333</v>
      </c>
      <c r="I74" s="65">
        <f t="shared" si="13"/>
        <v>99.221857770954</v>
      </c>
    </row>
    <row r="75" spans="1:9" s="58" customFormat="1" ht="15" customHeight="1">
      <c r="A75" s="47">
        <v>92108</v>
      </c>
      <c r="B75" s="6" t="s">
        <v>80</v>
      </c>
      <c r="C75" s="7">
        <v>0</v>
      </c>
      <c r="D75" s="7">
        <v>100</v>
      </c>
      <c r="E75" s="7">
        <v>10</v>
      </c>
      <c r="F75" s="7">
        <v>3.2</v>
      </c>
      <c r="G75" s="7" t="s">
        <v>18</v>
      </c>
      <c r="H75" s="7">
        <f>F75/D75*100</f>
        <v>3.2</v>
      </c>
      <c r="I75" s="65">
        <f t="shared" si="13"/>
        <v>32</v>
      </c>
    </row>
    <row r="76" spans="1:9" s="58" customFormat="1" ht="24.75" customHeight="1">
      <c r="A76" s="47">
        <v>92109</v>
      </c>
      <c r="B76" s="56" t="s">
        <v>15</v>
      </c>
      <c r="C76" s="7">
        <v>388.5</v>
      </c>
      <c r="D76" s="7">
        <v>0</v>
      </c>
      <c r="E76" s="7">
        <v>0</v>
      </c>
      <c r="F76" s="7">
        <v>0</v>
      </c>
      <c r="G76" s="7">
        <f t="shared" si="12"/>
        <v>0</v>
      </c>
      <c r="H76" s="7" t="s">
        <v>18</v>
      </c>
      <c r="I76" s="65" t="s">
        <v>18</v>
      </c>
    </row>
    <row r="77" spans="1:9" s="58" customFormat="1" ht="18" customHeight="1">
      <c r="A77" s="47">
        <v>92116</v>
      </c>
      <c r="B77" s="56" t="s">
        <v>46</v>
      </c>
      <c r="C77" s="7">
        <v>300</v>
      </c>
      <c r="D77" s="7">
        <v>0</v>
      </c>
      <c r="E77" s="7">
        <v>0</v>
      </c>
      <c r="F77" s="7">
        <v>0</v>
      </c>
      <c r="G77" s="7">
        <f t="shared" si="12"/>
        <v>0</v>
      </c>
      <c r="H77" s="7" t="s">
        <v>18</v>
      </c>
      <c r="I77" s="65" t="s">
        <v>18</v>
      </c>
    </row>
    <row r="78" spans="1:9" s="58" customFormat="1" ht="18" customHeight="1">
      <c r="A78" s="47">
        <v>92118</v>
      </c>
      <c r="B78" s="56" t="s">
        <v>55</v>
      </c>
      <c r="C78" s="7">
        <v>640.4</v>
      </c>
      <c r="D78" s="7">
        <v>220</v>
      </c>
      <c r="E78" s="7">
        <f>80+530+303</f>
        <v>913</v>
      </c>
      <c r="F78" s="7">
        <f>80+527.9+303</f>
        <v>910.9</v>
      </c>
      <c r="G78" s="7">
        <f t="shared" si="12"/>
        <v>142.23922548407245</v>
      </c>
      <c r="H78" s="7">
        <f>F78/D78*100</f>
        <v>414.04545454545456</v>
      </c>
      <c r="I78" s="65">
        <f t="shared" si="13"/>
        <v>99.76998904709747</v>
      </c>
    </row>
    <row r="79" spans="1:9" s="55" customFormat="1" ht="29.25" customHeight="1">
      <c r="A79" s="71">
        <v>926</v>
      </c>
      <c r="B79" s="77" t="s">
        <v>37</v>
      </c>
      <c r="C79" s="76">
        <f>SUM(C80:C81)</f>
        <v>11741.6</v>
      </c>
      <c r="D79" s="76">
        <f>SUM(D80:D81)</f>
        <v>1150</v>
      </c>
      <c r="E79" s="76">
        <f>SUM(E80:E81)</f>
        <v>3900</v>
      </c>
      <c r="F79" s="76">
        <f>SUM(F80:F81)</f>
        <v>3347.7</v>
      </c>
      <c r="G79" s="90">
        <f>F79/C79*100</f>
        <v>28.511446480888463</v>
      </c>
      <c r="H79" s="96">
        <f>F79/D79*100</f>
        <v>291.10434782608695</v>
      </c>
      <c r="I79" s="75">
        <f t="shared" si="13"/>
        <v>85.83846153846153</v>
      </c>
    </row>
    <row r="80" spans="1:9" s="64" customFormat="1" ht="20.25" customHeight="1" thickBot="1">
      <c r="A80" s="47">
        <v>92601</v>
      </c>
      <c r="B80" s="56" t="s">
        <v>14</v>
      </c>
      <c r="C80" s="7">
        <v>11741.6</v>
      </c>
      <c r="D80" s="7">
        <v>1150</v>
      </c>
      <c r="E80" s="7">
        <v>3900</v>
      </c>
      <c r="F80" s="7">
        <v>3347.7</v>
      </c>
      <c r="G80" s="7">
        <f>F80/C80*100</f>
        <v>28.511446480888463</v>
      </c>
      <c r="H80" s="63">
        <f>F80/D80*100</f>
        <v>291.10434782608695</v>
      </c>
      <c r="I80" s="57">
        <f t="shared" si="13"/>
        <v>85.83846153846153</v>
      </c>
    </row>
    <row r="81" spans="1:9" s="58" customFormat="1" ht="15.75" customHeight="1" hidden="1" thickBot="1">
      <c r="A81" s="47">
        <v>92695</v>
      </c>
      <c r="B81" s="56" t="s">
        <v>12</v>
      </c>
      <c r="C81" s="7">
        <v>0</v>
      </c>
      <c r="D81" s="7">
        <v>0</v>
      </c>
      <c r="E81" s="7">
        <v>0</v>
      </c>
      <c r="F81" s="7">
        <v>0</v>
      </c>
      <c r="G81" s="7" t="s">
        <v>18</v>
      </c>
      <c r="H81" s="7" t="s">
        <v>18</v>
      </c>
      <c r="I81" s="65" t="s">
        <v>18</v>
      </c>
    </row>
    <row r="82" spans="1:9" s="32" customFormat="1" ht="21" customHeight="1" thickTop="1">
      <c r="A82" s="37"/>
      <c r="B82" s="38" t="s">
        <v>33</v>
      </c>
      <c r="C82" s="95">
        <f>C13+C21+C26+C28+C35+C45+C66+C73+C59+C79+C49+C24+C11+C57+C33</f>
        <v>56292.7</v>
      </c>
      <c r="D82" s="95">
        <f>D13+D21+D26+D28+D35+D45+D66+D73+D59+D79+D49+D24+D11+D57+D33</f>
        <v>59960.7</v>
      </c>
      <c r="E82" s="95">
        <f>E13+E21+E26+E28+E35+E45+E66+E73+E59+E79+E49+E24+E11+E57+E33</f>
        <v>68774.7</v>
      </c>
      <c r="F82" s="95">
        <f>F13+F21+F26+F28+F35+F45+F66+F73+F59+F79+F49+F24+F11+F57+F33</f>
        <v>59588</v>
      </c>
      <c r="G82" s="39">
        <f t="shared" si="12"/>
        <v>105.85386737534353</v>
      </c>
      <c r="H82" s="40">
        <f>F82/D82*100</f>
        <v>99.37842620249597</v>
      </c>
      <c r="I82" s="41">
        <f>F82/E82*100</f>
        <v>86.6423263205801</v>
      </c>
    </row>
    <row r="83" spans="1:9" s="46" customFormat="1" ht="12">
      <c r="A83" s="42"/>
      <c r="B83" s="43" t="s">
        <v>34</v>
      </c>
      <c r="C83" s="44"/>
      <c r="D83" s="44"/>
      <c r="E83" s="44"/>
      <c r="F83" s="44"/>
      <c r="G83" s="44"/>
      <c r="H83" s="44"/>
      <c r="I83" s="45"/>
    </row>
    <row r="84" spans="1:9" ht="13.5" customHeight="1">
      <c r="A84" s="47"/>
      <c r="B84" s="48" t="s">
        <v>35</v>
      </c>
      <c r="C84" s="124">
        <f>C82-C85-C86</f>
        <v>56076.1</v>
      </c>
      <c r="D84" s="124">
        <f>D82-D85-D86</f>
        <v>59310.7</v>
      </c>
      <c r="E84" s="124">
        <f>E82-E85-E86</f>
        <v>66617.5</v>
      </c>
      <c r="F84" s="124">
        <f>F82-F85-F86</f>
        <v>57532.700000000004</v>
      </c>
      <c r="G84" s="49">
        <f>F84/C84*100</f>
        <v>102.5975415551367</v>
      </c>
      <c r="H84" s="50">
        <f>F84/D84*100</f>
        <v>97.00222725410424</v>
      </c>
      <c r="I84" s="51">
        <f>F84/E84*100</f>
        <v>86.36274252261043</v>
      </c>
    </row>
    <row r="85" spans="1:9" ht="15.75">
      <c r="A85" s="47"/>
      <c r="B85" s="48" t="s">
        <v>36</v>
      </c>
      <c r="C85" s="124">
        <f>C71+C46+C55+C31+C51+C53</f>
        <v>216.6</v>
      </c>
      <c r="D85" s="124">
        <f>D71+D46+D55+D31+D51+D53</f>
        <v>650</v>
      </c>
      <c r="E85" s="124">
        <f>E71+E46+E55+E31+E51+E53</f>
        <v>1142.2</v>
      </c>
      <c r="F85" s="124">
        <f>F71+F46+F55+F31+F51+F53</f>
        <v>1106.2</v>
      </c>
      <c r="G85" s="49">
        <f>F85/C85*100</f>
        <v>510.71098799630664</v>
      </c>
      <c r="H85" s="50">
        <f>F85/D85*100</f>
        <v>170.1846153846154</v>
      </c>
      <c r="I85" s="51">
        <f>F85/E85*100</f>
        <v>96.84818770793207</v>
      </c>
    </row>
    <row r="86" spans="1:9" ht="32.25" thickBot="1">
      <c r="A86" s="52"/>
      <c r="B86" s="53" t="s">
        <v>81</v>
      </c>
      <c r="C86" s="54">
        <f>C16</f>
        <v>0</v>
      </c>
      <c r="D86" s="54">
        <f>D16</f>
        <v>0</v>
      </c>
      <c r="E86" s="54">
        <f>E16</f>
        <v>1015</v>
      </c>
      <c r="F86" s="54">
        <f>F16</f>
        <v>949.1</v>
      </c>
      <c r="G86" s="142" t="s">
        <v>18</v>
      </c>
      <c r="H86" s="142" t="s">
        <v>18</v>
      </c>
      <c r="I86" s="143">
        <f>F86/E86*100</f>
        <v>93.50738916256158</v>
      </c>
    </row>
    <row r="87" ht="13.5" thickTop="1">
      <c r="A87" s="144" t="s">
        <v>83</v>
      </c>
    </row>
    <row r="88" ht="12.75">
      <c r="A88" s="144" t="s">
        <v>84</v>
      </c>
    </row>
    <row r="89" ht="12.75">
      <c r="A89" s="144" t="s">
        <v>85</v>
      </c>
    </row>
  </sheetData>
  <printOptions horizontalCentered="1"/>
  <pageMargins left="0" right="0" top="0.984251968503937" bottom="0.7874015748031497" header="0.5118110236220472" footer="0.5118110236220472"/>
  <pageSetup firstPageNumber="174" useFirstPageNumber="1" horizontalDpi="600" verticalDpi="600" orientation="portrait" paperSize="9" scale="8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Sulewska</cp:lastModifiedBy>
  <cp:lastPrinted>2009-03-19T08:28:57Z</cp:lastPrinted>
  <dcterms:created xsi:type="dcterms:W3CDTF">2001-01-23T09:42:51Z</dcterms:created>
  <dcterms:modified xsi:type="dcterms:W3CDTF">2009-04-23T13:42:12Z</dcterms:modified>
  <cp:category/>
  <cp:version/>
  <cp:contentType/>
  <cp:contentStatus/>
</cp:coreProperties>
</file>