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75" windowWidth="13020" windowHeight="7080" activeTab="0"/>
  </bookViews>
  <sheets>
    <sheet name="Arkusz1" sheetId="1" r:id="rId1"/>
  </sheets>
  <definedNames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<sst xmlns="http://schemas.openxmlformats.org/spreadsheetml/2006/main" count="129" uniqueCount="79">
  <si>
    <t xml:space="preserve">REALIZACJA  PLANU  WYDATKÓW  MIASTA  KOSZALINA  ZA  2008  ROK                                                                                                               </t>
  </si>
  <si>
    <t xml:space="preserve">            wg działów klasyfikacji budżetowej z podziałem na zadania własne, zlecone i porozumienia z organami administracji rządowej</t>
  </si>
  <si>
    <t>Tabela nr 2</t>
  </si>
  <si>
    <t>w złotych</t>
  </si>
  <si>
    <t>Dział</t>
  </si>
  <si>
    <t>WYSZCZEGÓLNIENIE</t>
  </si>
  <si>
    <t xml:space="preserve">Wykonanie  2007 r.                           </t>
  </si>
  <si>
    <t>OGÓŁEM</t>
  </si>
  <si>
    <t xml:space="preserve">GMINA </t>
  </si>
  <si>
    <t>POWIAT</t>
  </si>
  <si>
    <t xml:space="preserve">Plan </t>
  </si>
  <si>
    <t xml:space="preserve">Wykonanie                      </t>
  </si>
  <si>
    <t>Dynamika         
5 : 3</t>
  </si>
  <si>
    <t>% 
wyk.</t>
  </si>
  <si>
    <t>Struktura     %</t>
  </si>
  <si>
    <t>Plan</t>
  </si>
  <si>
    <t xml:space="preserve">Wykonanie                        </t>
  </si>
  <si>
    <t>% wyk.</t>
  </si>
  <si>
    <t xml:space="preserve">Wykonanie                  </t>
  </si>
  <si>
    <t>010</t>
  </si>
  <si>
    <t>ROLNICTWO I ŁOWIECTWO</t>
  </si>
  <si>
    <t>własne</t>
  </si>
  <si>
    <t>zlecone</t>
  </si>
  <si>
    <t>020</t>
  </si>
  <si>
    <t>LEŚNICTWO</t>
  </si>
  <si>
    <t>500</t>
  </si>
  <si>
    <t>HANDEL</t>
  </si>
  <si>
    <t>600</t>
  </si>
  <si>
    <t>TRANSPORT I ŁĄCZNOŚĆ</t>
  </si>
  <si>
    <t>w tym na podstawie porozumień z j.s.t.</t>
  </si>
  <si>
    <t>porozumienia z organami administracji rządowej</t>
  </si>
  <si>
    <t>630</t>
  </si>
  <si>
    <t>TURYSTYKA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</si>
  <si>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</si>
  <si>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</si>
  <si>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</si>
  <si>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</si>
  <si>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</si>
  <si>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</si>
  <si>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</si>
  <si>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</si>
  <si>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</si>
  <si>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</si>
  <si>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*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</si>
  <si>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</si>
  <si>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</si>
  <si>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</si>
  <si>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</si>
  <si>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</si>
  <si>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</si>
  <si>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</si>
  <si>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</si>
  <si>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</si>
  <si>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</si>
  <si>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</si>
  <si>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</si>
  <si>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</si>
  <si>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</si>
  <si>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</si>
  <si>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SPOŁECZNA</t>
  </si>
  <si>
    <t>w tym:  na podstawie porozumień z j.s.t.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</si>
  <si>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</si>
  <si>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</si>
  <si>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</si>
  <si>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</si>
  <si>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</si>
  <si>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</si>
  <si>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</si>
  <si>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</si>
  <si>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</si>
  <si>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</si>
  <si>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z tego:</t>
  </si>
  <si>
    <t>zadania własne</t>
  </si>
  <si>
    <t>w tym: na podstawie porozumień z j.s.t.</t>
  </si>
  <si>
    <t>zadania zlecone</t>
  </si>
  <si>
    <t>zadania realizowane na podstawie porozumień z organ. admin. rządowej</t>
  </si>
  <si>
    <t>Autor dokumentu: Sylwia Szpak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</si>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</sst>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2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i/>
      <sz val="10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4" fillId="0" borderId="0" xfId="0" applyFont="1" applyAlignment="1">
      <alignment horizontal="centerContinuous" vertical="center" wrapText="1"/>
    </xf>
    <xf numFmtId="165" fontId="5" fillId="0" borderId="0" xfId="0" applyFont="1" applyAlignment="1">
      <alignment horizontal="centerContinuous" vertical="center" wrapText="1"/>
    </xf>
    <xf numFmtId="165" fontId="6" fillId="0" borderId="0" xfId="0" applyFont="1" applyAlignment="1">
      <alignment horizontal="centerContinuous" vertical="center" wrapText="1"/>
    </xf>
    <xf numFmtId="164" fontId="7" fillId="0" borderId="0" xfId="0" applyFont="1" applyAlignment="1">
      <alignment horizontal="centerContinuous" vertical="center" wrapText="1"/>
    </xf>
    <xf numFmtId="164" fontId="6" fillId="0" borderId="0" xfId="0" applyFont="1" applyAlignment="1">
      <alignment horizontal="centerContinuous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5" fontId="8" fillId="0" borderId="0" xfId="0" applyFont="1" applyAlignment="1">
      <alignment horizontal="centerContinuous" vertical="center" wrapText="1"/>
    </xf>
    <xf numFmtId="165" fontId="1" fillId="0" borderId="0" xfId="0" applyFont="1" applyAlignment="1">
      <alignment horizontal="centerContinuous" vertical="center" wrapText="1"/>
    </xf>
    <xf numFmtId="165" fontId="2" fillId="0" borderId="0" xfId="0" applyFont="1" applyAlignment="1">
      <alignment horizontal="centerContinuous"/>
    </xf>
    <xf numFmtId="165" fontId="2" fillId="0" borderId="0" xfId="0" applyFont="1" applyAlignment="1">
      <alignment horizontal="centerContinuous" wrapText="1"/>
    </xf>
    <xf numFmtId="165" fontId="2" fillId="0" borderId="0" xfId="0" applyFont="1" applyBorder="1" applyAlignment="1">
      <alignment horizontal="centerContinuous"/>
    </xf>
    <xf numFmtId="165" fontId="2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164" fontId="3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Continuous"/>
    </xf>
    <xf numFmtId="165" fontId="9" fillId="0" borderId="1" xfId="0" applyFont="1" applyBorder="1" applyAlignment="1">
      <alignment horizontal="center" vertical="center"/>
    </xf>
    <xf numFmtId="165" fontId="9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4" fillId="0" borderId="4" xfId="0" applyFont="1" applyBorder="1" applyAlignment="1">
      <alignment horizontal="centerContinuous" vertical="center" wrapText="1"/>
    </xf>
    <xf numFmtId="165" fontId="10" fillId="0" borderId="5" xfId="0" applyFont="1" applyBorder="1" applyAlignment="1">
      <alignment horizontal="centerContinuous" vertical="center" wrapText="1"/>
    </xf>
    <xf numFmtId="164" fontId="11" fillId="0" borderId="5" xfId="0" applyFont="1" applyBorder="1" applyAlignment="1">
      <alignment horizontal="centerContinuous" vertical="center" wrapText="1"/>
    </xf>
    <xf numFmtId="164" fontId="12" fillId="0" borderId="6" xfId="0" applyFont="1" applyBorder="1" applyAlignment="1">
      <alignment horizontal="centerContinuous" vertical="center" wrapText="1"/>
    </xf>
    <xf numFmtId="165" fontId="13" fillId="0" borderId="5" xfId="0" applyFont="1" applyBorder="1" applyAlignment="1">
      <alignment horizontal="centerContinuous" vertical="center" wrapText="1"/>
    </xf>
    <xf numFmtId="165" fontId="8" fillId="0" borderId="5" xfId="0" applyFont="1" applyBorder="1" applyAlignment="1">
      <alignment horizontal="centerContinuous" vertical="center" wrapText="1"/>
    </xf>
    <xf numFmtId="164" fontId="14" fillId="0" borderId="6" xfId="0" applyFont="1" applyBorder="1" applyAlignment="1">
      <alignment horizontal="centerContinuous" vertical="center" wrapText="1"/>
    </xf>
    <xf numFmtId="165" fontId="8" fillId="0" borderId="5" xfId="0" applyFont="1" applyBorder="1" applyAlignment="1">
      <alignment horizontal="centerContinuous" vertical="center" wrapText="1"/>
    </xf>
    <xf numFmtId="164" fontId="15" fillId="0" borderId="7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3" fontId="16" fillId="0" borderId="16" xfId="0" applyFont="1" applyBorder="1" applyAlignment="1">
      <alignment horizontal="center" vertical="center"/>
    </xf>
    <xf numFmtId="3" fontId="16" fillId="0" borderId="17" xfId="0" applyFont="1" applyBorder="1" applyAlignment="1">
      <alignment horizontal="center" vertical="center" wrapText="1"/>
    </xf>
    <xf numFmtId="3" fontId="16" fillId="0" borderId="18" xfId="0" applyFont="1" applyBorder="1" applyAlignment="1">
      <alignment horizontal="center" vertical="center"/>
    </xf>
    <xf numFmtId="3" fontId="16" fillId="0" borderId="19" xfId="0" applyFont="1" applyBorder="1" applyAlignment="1">
      <alignment horizontal="center" vertical="center"/>
    </xf>
    <xf numFmtId="3" fontId="16" fillId="0" borderId="12" xfId="0" applyFont="1" applyBorder="1" applyAlignment="1">
      <alignment horizontal="center" vertical="center"/>
    </xf>
    <xf numFmtId="3" fontId="18" fillId="0" borderId="12" xfId="0" applyFont="1" applyBorder="1" applyAlignment="1">
      <alignment horizontal="center" vertical="center"/>
    </xf>
    <xf numFmtId="3" fontId="16" fillId="0" borderId="17" xfId="0" applyFont="1" applyBorder="1" applyAlignment="1">
      <alignment horizontal="center" vertical="center"/>
    </xf>
    <xf numFmtId="3" fontId="18" fillId="0" borderId="17" xfId="0" applyFont="1" applyBorder="1" applyAlignment="1">
      <alignment horizontal="center" vertical="center"/>
    </xf>
    <xf numFmtId="3" fontId="18" fillId="0" borderId="20" xfId="0" applyFont="1" applyBorder="1" applyAlignment="1">
      <alignment horizontal="center" vertical="center"/>
    </xf>
    <xf numFmtId="3" fontId="16" fillId="0" borderId="0" xfId="0" applyFont="1" applyBorder="1" applyAlignment="1">
      <alignment horizontal="center" vertical="center"/>
    </xf>
    <xf numFmtId="3" fontId="16" fillId="0" borderId="0" xfId="0" applyFont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3" fontId="9" fillId="0" borderId="23" xfId="0" applyNumberFormat="1" applyFont="1" applyBorder="1" applyAlignment="1">
      <alignment horizontal="right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/>
    </xf>
    <xf numFmtId="165" fontId="19" fillId="0" borderId="25" xfId="0" applyNumberFormat="1" applyFont="1" applyBorder="1" applyAlignment="1">
      <alignment horizontal="right" vertical="center" wrapText="1"/>
    </xf>
    <xf numFmtId="165" fontId="20" fillId="0" borderId="25" xfId="0" applyNumberFormat="1" applyFont="1" applyBorder="1" applyAlignment="1">
      <alignment horizontal="right" vertical="center" wrapText="1"/>
    </xf>
    <xf numFmtId="165" fontId="9" fillId="0" borderId="22" xfId="0" applyNumberFormat="1" applyFont="1" applyBorder="1" applyAlignment="1">
      <alignment horizontal="right" vertical="center" wrapText="1"/>
    </xf>
    <xf numFmtId="165" fontId="20" fillId="0" borderId="22" xfId="0" applyNumberFormat="1" applyFont="1" applyBorder="1" applyAlignment="1">
      <alignment horizontal="right" vertical="center"/>
    </xf>
    <xf numFmtId="165" fontId="20" fillId="0" borderId="26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3" fontId="9" fillId="0" borderId="0" xfId="0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3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165" fontId="22" fillId="0" borderId="30" xfId="0" applyNumberFormat="1" applyFont="1" applyBorder="1" applyAlignment="1">
      <alignment horizontal="right" vertical="center"/>
    </xf>
    <xf numFmtId="165" fontId="3" fillId="0" borderId="31" xfId="0" applyNumberFormat="1" applyFont="1" applyBorder="1" applyAlignment="1">
      <alignment horizontal="right" vertical="center"/>
    </xf>
    <xf numFmtId="165" fontId="3" fillId="0" borderId="28" xfId="0" applyNumberFormat="1" applyFont="1" applyBorder="1" applyAlignment="1">
      <alignment horizontal="right" vertical="center"/>
    </xf>
    <xf numFmtId="165" fontId="3" fillId="0" borderId="28" xfId="0" applyNumberFormat="1" applyFont="1" applyBorder="1" applyAlignment="1">
      <alignment horizontal="right" vertical="center"/>
    </xf>
    <xf numFmtId="165" fontId="3" fillId="0" borderId="32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3" fontId="3" fillId="0" borderId="0" xfId="0" applyFont="1" applyBorder="1" applyAlignment="1">
      <alignment horizontal="center" vertical="center"/>
    </xf>
    <xf numFmtId="3" fontId="3" fillId="0" borderId="0" xfId="0" applyFont="1" applyAlignment="1">
      <alignment horizontal="center" vertical="center"/>
    </xf>
    <xf numFmtId="49" fontId="21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/>
    </xf>
    <xf numFmtId="165" fontId="3" fillId="0" borderId="34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7" xfId="0" applyNumberFormat="1" applyFont="1" applyBorder="1" applyAlignment="1">
      <alignment horizontal="right" vertical="center"/>
    </xf>
    <xf numFmtId="165" fontId="3" fillId="0" borderId="38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3" fontId="9" fillId="0" borderId="23" xfId="0" applyNumberFormat="1" applyFont="1" applyBorder="1" applyAlignment="1">
      <alignment horizontal="right" vertical="center"/>
    </xf>
    <xf numFmtId="165" fontId="9" fillId="0" borderId="22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165" fontId="20" fillId="0" borderId="22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right" vertical="center"/>
    </xf>
    <xf numFmtId="165" fontId="20" fillId="0" borderId="26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3" fontId="9" fillId="0" borderId="0" xfId="0" applyFont="1" applyBorder="1" applyAlignment="1">
      <alignment horizontal="center" vertical="center"/>
    </xf>
    <xf numFmtId="3" fontId="9" fillId="0" borderId="0" xfId="0" applyFont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0" fontId="23" fillId="0" borderId="34" xfId="0" applyFont="1" applyBorder="1" applyAlignment="1">
      <alignment vertical="center" wrapText="1"/>
    </xf>
    <xf numFmtId="3" fontId="23" fillId="0" borderId="35" xfId="0" applyNumberFormat="1" applyFont="1" applyBorder="1" applyAlignment="1">
      <alignment horizontal="right" vertical="center"/>
    </xf>
    <xf numFmtId="165" fontId="23" fillId="0" borderId="34" xfId="0" applyNumberFormat="1" applyFont="1" applyBorder="1" applyAlignment="1">
      <alignment horizontal="right" vertical="center"/>
    </xf>
    <xf numFmtId="3" fontId="23" fillId="0" borderId="36" xfId="0" applyNumberFormat="1" applyFont="1" applyBorder="1" applyAlignment="1">
      <alignment horizontal="right" vertical="center"/>
    </xf>
    <xf numFmtId="165" fontId="23" fillId="0" borderId="38" xfId="0" applyNumberFormat="1" applyFont="1" applyBorder="1" applyAlignment="1">
      <alignment horizontal="right" vertical="center"/>
    </xf>
    <xf numFmtId="165" fontId="23" fillId="0" borderId="0" xfId="0" applyNumberFormat="1" applyFont="1" applyBorder="1" applyAlignment="1">
      <alignment horizontal="right" vertical="center"/>
    </xf>
    <xf numFmtId="3" fontId="23" fillId="0" borderId="0" xfId="0" applyFont="1" applyBorder="1" applyAlignment="1">
      <alignment horizontal="center" vertical="center"/>
    </xf>
    <xf numFmtId="3" fontId="23" fillId="0" borderId="0" xfId="0" applyFont="1" applyAlignment="1">
      <alignment horizontal="center" vertical="center"/>
    </xf>
    <xf numFmtId="165" fontId="20" fillId="0" borderId="25" xfId="0" applyNumberFormat="1" applyFont="1" applyBorder="1" applyAlignment="1">
      <alignment horizontal="right" vertical="center"/>
    </xf>
    <xf numFmtId="3" fontId="9" fillId="0" borderId="0" xfId="0" applyFont="1" applyAlignment="1">
      <alignment horizontal="center" vertical="center" wrapText="1"/>
    </xf>
    <xf numFmtId="165" fontId="22" fillId="0" borderId="31" xfId="0" applyNumberFormat="1" applyFont="1" applyBorder="1" applyAlignment="1">
      <alignment horizontal="right" vertical="center"/>
    </xf>
    <xf numFmtId="165" fontId="3" fillId="0" borderId="31" xfId="0" applyNumberFormat="1" applyFont="1" applyBorder="1" applyAlignment="1">
      <alignment horizontal="right" vertical="center"/>
    </xf>
    <xf numFmtId="165" fontId="9" fillId="0" borderId="34" xfId="0" applyNumberFormat="1" applyFont="1" applyBorder="1" applyAlignment="1">
      <alignment horizontal="right" vertical="center"/>
    </xf>
    <xf numFmtId="165" fontId="9" fillId="0" borderId="28" xfId="0" applyNumberFormat="1" applyFont="1" applyBorder="1" applyAlignment="1">
      <alignment horizontal="right" vertical="center"/>
    </xf>
    <xf numFmtId="165" fontId="18" fillId="0" borderId="0" xfId="0" applyNumberFormat="1" applyFont="1" applyBorder="1" applyAlignment="1">
      <alignment horizontal="right" vertical="center"/>
    </xf>
    <xf numFmtId="49" fontId="16" fillId="0" borderId="27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/>
    </xf>
    <xf numFmtId="3" fontId="16" fillId="0" borderId="30" xfId="0" applyNumberFormat="1" applyFont="1" applyBorder="1" applyAlignment="1">
      <alignment horizontal="right" vertical="center"/>
    </xf>
    <xf numFmtId="3" fontId="16" fillId="0" borderId="31" xfId="0" applyNumberFormat="1" applyFont="1" applyBorder="1" applyAlignment="1">
      <alignment horizontal="right" vertical="center"/>
    </xf>
    <xf numFmtId="165" fontId="16" fillId="0" borderId="30" xfId="0" applyNumberFormat="1" applyFont="1" applyBorder="1" applyAlignment="1">
      <alignment horizontal="right" vertical="center"/>
    </xf>
    <xf numFmtId="165" fontId="16" fillId="0" borderId="31" xfId="0" applyNumberFormat="1" applyFont="1" applyBorder="1" applyAlignment="1">
      <alignment horizontal="right" vertical="center"/>
    </xf>
    <xf numFmtId="165" fontId="16" fillId="0" borderId="39" xfId="0" applyNumberFormat="1" applyFont="1" applyBorder="1" applyAlignment="1">
      <alignment horizontal="right" vertical="center"/>
    </xf>
    <xf numFmtId="165" fontId="16" fillId="0" borderId="28" xfId="0" applyNumberFormat="1" applyFont="1" applyBorder="1" applyAlignment="1">
      <alignment horizontal="right" vertical="center"/>
    </xf>
    <xf numFmtId="165" fontId="16" fillId="0" borderId="40" xfId="0" applyNumberFormat="1" applyFont="1" applyBorder="1" applyAlignment="1">
      <alignment horizontal="right" vertical="center"/>
    </xf>
    <xf numFmtId="165" fontId="16" fillId="0" borderId="0" xfId="0" applyNumberFormat="1" applyFont="1" applyBorder="1" applyAlignment="1">
      <alignment horizontal="right" vertical="center"/>
    </xf>
    <xf numFmtId="3" fontId="16" fillId="0" borderId="0" xfId="0" applyFont="1" applyBorder="1" applyAlignment="1">
      <alignment horizontal="center" vertical="center"/>
    </xf>
    <xf numFmtId="165" fontId="21" fillId="0" borderId="39" xfId="0" applyNumberFormat="1" applyFont="1" applyBorder="1" applyAlignment="1">
      <alignment horizontal="right" vertical="center"/>
    </xf>
    <xf numFmtId="165" fontId="3" fillId="0" borderId="40" xfId="0" applyNumberFormat="1" applyFont="1" applyBorder="1" applyAlignment="1">
      <alignment horizontal="right" vertical="center"/>
    </xf>
    <xf numFmtId="165" fontId="20" fillId="0" borderId="26" xfId="0" applyNumberFormat="1" applyFont="1" applyBorder="1" applyAlignment="1">
      <alignment horizontal="right" vertical="center"/>
    </xf>
    <xf numFmtId="165" fontId="3" fillId="0" borderId="32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vertical="center" wrapText="1"/>
    </xf>
    <xf numFmtId="165" fontId="20" fillId="0" borderId="26" xfId="0" applyNumberFormat="1" applyFont="1" applyBorder="1" applyAlignment="1">
      <alignment horizontal="right" vertical="center" wrapText="1"/>
    </xf>
    <xf numFmtId="3" fontId="24" fillId="0" borderId="31" xfId="0" applyNumberFormat="1" applyFont="1" applyBorder="1" applyAlignment="1">
      <alignment horizontal="right" vertical="center"/>
    </xf>
    <xf numFmtId="165" fontId="3" fillId="0" borderId="36" xfId="0" applyNumberFormat="1" applyFont="1" applyBorder="1" applyAlignment="1">
      <alignment horizontal="right" vertical="center"/>
    </xf>
    <xf numFmtId="165" fontId="3" fillId="0" borderId="34" xfId="0" applyNumberFormat="1" applyFont="1" applyBorder="1" applyAlignment="1">
      <alignment horizontal="right" vertical="center"/>
    </xf>
    <xf numFmtId="165" fontId="20" fillId="0" borderId="2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65" fontId="3" fillId="0" borderId="30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22" fillId="0" borderId="31" xfId="0" applyNumberFormat="1" applyFont="1" applyBorder="1" applyAlignment="1">
      <alignment horizontal="right" vertical="center"/>
    </xf>
    <xf numFmtId="165" fontId="16" fillId="0" borderId="31" xfId="0" applyNumberFormat="1" applyFont="1" applyBorder="1" applyAlignment="1">
      <alignment horizontal="right" vertical="center"/>
    </xf>
    <xf numFmtId="165" fontId="16" fillId="0" borderId="28" xfId="0" applyNumberFormat="1" applyFont="1" applyBorder="1" applyAlignment="1">
      <alignment horizontal="right" vertical="center"/>
    </xf>
    <xf numFmtId="165" fontId="16" fillId="0" borderId="32" xfId="0" applyNumberFormat="1" applyFont="1" applyBorder="1" applyAlignment="1">
      <alignment horizontal="right" vertical="center"/>
    </xf>
    <xf numFmtId="165" fontId="3" fillId="0" borderId="37" xfId="0" applyNumberFormat="1" applyFont="1" applyBorder="1" applyAlignment="1">
      <alignment horizontal="right" vertical="center"/>
    </xf>
    <xf numFmtId="165" fontId="3" fillId="0" borderId="41" xfId="0" applyNumberFormat="1" applyFont="1" applyBorder="1" applyAlignment="1">
      <alignment horizontal="right" vertical="center"/>
    </xf>
    <xf numFmtId="165" fontId="3" fillId="0" borderId="42" xfId="0" applyNumberFormat="1" applyFont="1" applyBorder="1" applyAlignment="1">
      <alignment horizontal="right" vertical="center"/>
    </xf>
    <xf numFmtId="0" fontId="19" fillId="0" borderId="22" xfId="0" applyFont="1" applyBorder="1" applyAlignment="1">
      <alignment vertical="center" wrapText="1"/>
    </xf>
    <xf numFmtId="165" fontId="9" fillId="0" borderId="25" xfId="0" applyNumberFormat="1" applyFont="1" applyBorder="1" applyAlignment="1">
      <alignment horizontal="right" vertical="center" wrapText="1"/>
    </xf>
    <xf numFmtId="3" fontId="9" fillId="0" borderId="43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165" fontId="3" fillId="0" borderId="34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165" fontId="20" fillId="0" borderId="38" xfId="0" applyNumberFormat="1" applyFont="1" applyBorder="1" applyAlignment="1">
      <alignment horizontal="right" vertical="center"/>
    </xf>
    <xf numFmtId="165" fontId="20" fillId="0" borderId="25" xfId="0" applyNumberFormat="1" applyFont="1" applyBorder="1" applyAlignment="1">
      <alignment horizontal="center" vertical="center"/>
    </xf>
    <xf numFmtId="165" fontId="20" fillId="0" borderId="26" xfId="0" applyNumberFormat="1" applyFont="1" applyBorder="1" applyAlignment="1">
      <alignment horizontal="center" vertical="center"/>
    </xf>
    <xf numFmtId="165" fontId="22" fillId="0" borderId="3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165" fontId="3" fillId="0" borderId="38" xfId="0" applyNumberFormat="1" applyFont="1" applyBorder="1" applyAlignment="1">
      <alignment horizontal="right" vertical="center"/>
    </xf>
    <xf numFmtId="49" fontId="9" fillId="0" borderId="27" xfId="0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vertical="center" wrapText="1"/>
    </xf>
    <xf numFmtId="3" fontId="9" fillId="0" borderId="29" xfId="0" applyNumberFormat="1" applyFont="1" applyBorder="1" applyAlignment="1">
      <alignment horizontal="right" vertical="center"/>
    </xf>
    <xf numFmtId="3" fontId="9" fillId="0" borderId="31" xfId="0" applyNumberFormat="1" applyFont="1" applyBorder="1" applyAlignment="1">
      <alignment horizontal="right" vertical="center"/>
    </xf>
    <xf numFmtId="165" fontId="9" fillId="0" borderId="32" xfId="0" applyNumberFormat="1" applyFont="1" applyBorder="1" applyAlignment="1">
      <alignment horizontal="right" vertical="center"/>
    </xf>
    <xf numFmtId="49" fontId="21" fillId="0" borderId="27" xfId="0" applyNumberFormat="1" applyFont="1" applyBorder="1" applyAlignment="1">
      <alignment horizontal="center" vertical="center" wrapText="1"/>
    </xf>
    <xf numFmtId="3" fontId="23" fillId="0" borderId="30" xfId="0" applyNumberFormat="1" applyFont="1" applyBorder="1" applyAlignment="1">
      <alignment horizontal="right" vertical="center"/>
    </xf>
    <xf numFmtId="3" fontId="23" fillId="0" borderId="31" xfId="0" applyNumberFormat="1" applyFont="1" applyBorder="1" applyAlignment="1">
      <alignment horizontal="right" vertical="center"/>
    </xf>
    <xf numFmtId="165" fontId="23" fillId="0" borderId="34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23" fillId="0" borderId="37" xfId="0" applyNumberFormat="1" applyFont="1" applyBorder="1" applyAlignment="1">
      <alignment horizontal="right" vertical="center"/>
    </xf>
    <xf numFmtId="165" fontId="19" fillId="0" borderId="31" xfId="0" applyNumberFormat="1" applyFont="1" applyBorder="1" applyAlignment="1">
      <alignment horizontal="right" vertical="center" wrapText="1"/>
    </xf>
    <xf numFmtId="165" fontId="23" fillId="0" borderId="36" xfId="0" applyNumberFormat="1" applyFont="1" applyBorder="1" applyAlignment="1">
      <alignment horizontal="right" vertical="center"/>
    </xf>
    <xf numFmtId="165" fontId="19" fillId="0" borderId="25" xfId="0" applyNumberFormat="1" applyFont="1" applyBorder="1" applyAlignment="1">
      <alignment horizontal="right" vertical="center" wrapText="1"/>
    </xf>
    <xf numFmtId="165" fontId="20" fillId="0" borderId="32" xfId="0" applyNumberFormat="1" applyFont="1" applyBorder="1" applyAlignment="1">
      <alignment horizontal="right" vertical="center"/>
    </xf>
    <xf numFmtId="165" fontId="20" fillId="0" borderId="32" xfId="0" applyNumberFormat="1" applyFont="1" applyBorder="1" applyAlignment="1">
      <alignment horizontal="right" vertical="center"/>
    </xf>
    <xf numFmtId="165" fontId="9" fillId="0" borderId="22" xfId="0" applyNumberFormat="1" applyFont="1" applyBorder="1" applyAlignment="1">
      <alignment horizontal="right" vertical="center"/>
    </xf>
    <xf numFmtId="165" fontId="22" fillId="0" borderId="37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165" fontId="9" fillId="0" borderId="30" xfId="0" applyNumberFormat="1" applyFont="1" applyBorder="1" applyAlignment="1">
      <alignment horizontal="right" vertical="center"/>
    </xf>
    <xf numFmtId="165" fontId="9" fillId="0" borderId="31" xfId="0" applyNumberFormat="1" applyFont="1" applyBorder="1" applyAlignment="1">
      <alignment horizontal="right" vertical="center"/>
    </xf>
    <xf numFmtId="49" fontId="3" fillId="0" borderId="27" xfId="0" applyNumberFormat="1" applyFont="1" applyBorder="1" applyAlignment="1">
      <alignment horizontal="center" vertical="center"/>
    </xf>
    <xf numFmtId="165" fontId="25" fillId="0" borderId="28" xfId="0" applyNumberFormat="1" applyFont="1" applyBorder="1" applyAlignment="1">
      <alignment horizontal="right" vertical="center"/>
    </xf>
    <xf numFmtId="165" fontId="16" fillId="0" borderId="32" xfId="0" applyNumberFormat="1" applyFont="1" applyBorder="1" applyAlignment="1">
      <alignment horizontal="right" vertical="center"/>
    </xf>
    <xf numFmtId="165" fontId="3" fillId="0" borderId="39" xfId="0" applyNumberFormat="1" applyFont="1" applyBorder="1" applyAlignment="1">
      <alignment horizontal="right" vertical="center"/>
    </xf>
    <xf numFmtId="165" fontId="9" fillId="0" borderId="25" xfId="0" applyNumberFormat="1" applyFont="1" applyBorder="1" applyAlignment="1">
      <alignment horizontal="right" vertical="center" wrapText="1"/>
    </xf>
    <xf numFmtId="165" fontId="9" fillId="0" borderId="25" xfId="0" applyNumberFormat="1" applyFont="1" applyBorder="1" applyAlignment="1">
      <alignment horizontal="right" vertical="center"/>
    </xf>
    <xf numFmtId="165" fontId="21" fillId="0" borderId="22" xfId="0" applyNumberFormat="1" applyFont="1" applyBorder="1" applyAlignment="1">
      <alignment horizontal="right" vertical="center"/>
    </xf>
    <xf numFmtId="165" fontId="22" fillId="0" borderId="31" xfId="0" applyNumberFormat="1" applyFont="1" applyBorder="1" applyAlignment="1">
      <alignment horizontal="right" vertical="center" wrapText="1"/>
    </xf>
    <xf numFmtId="165" fontId="22" fillId="0" borderId="31" xfId="0" applyNumberFormat="1" applyFont="1" applyBorder="1" applyAlignment="1">
      <alignment horizontal="right" vertical="center"/>
    </xf>
    <xf numFmtId="165" fontId="18" fillId="0" borderId="28" xfId="0" applyNumberFormat="1" applyFont="1" applyBorder="1" applyAlignment="1">
      <alignment horizontal="right" vertical="center"/>
    </xf>
    <xf numFmtId="49" fontId="18" fillId="0" borderId="27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vertical="center" wrapText="1"/>
    </xf>
    <xf numFmtId="3" fontId="18" fillId="0" borderId="29" xfId="0" applyNumberFormat="1" applyFont="1" applyBorder="1" applyAlignment="1">
      <alignment horizontal="right" vertical="center"/>
    </xf>
    <xf numFmtId="3" fontId="18" fillId="0" borderId="30" xfId="0" applyNumberFormat="1" applyFont="1" applyBorder="1" applyAlignment="1">
      <alignment horizontal="right" vertical="center"/>
    </xf>
    <xf numFmtId="3" fontId="18" fillId="0" borderId="31" xfId="0" applyNumberFormat="1" applyFont="1" applyBorder="1" applyAlignment="1">
      <alignment horizontal="right" vertical="center"/>
    </xf>
    <xf numFmtId="165" fontId="18" fillId="0" borderId="31" xfId="0" applyNumberFormat="1" applyFont="1" applyBorder="1" applyAlignment="1">
      <alignment horizontal="right" vertical="center"/>
    </xf>
    <xf numFmtId="165" fontId="18" fillId="0" borderId="32" xfId="0" applyNumberFormat="1" applyFont="1" applyBorder="1" applyAlignment="1">
      <alignment horizontal="right" vertical="center"/>
    </xf>
    <xf numFmtId="3" fontId="18" fillId="0" borderId="0" xfId="0" applyFont="1" applyBorder="1" applyAlignment="1">
      <alignment horizontal="center" vertical="center"/>
    </xf>
    <xf numFmtId="165" fontId="22" fillId="0" borderId="36" xfId="0" applyNumberFormat="1" applyFont="1" applyBorder="1" applyAlignment="1">
      <alignment horizontal="right" vertical="center"/>
    </xf>
    <xf numFmtId="165" fontId="3" fillId="0" borderId="36" xfId="0" applyNumberFormat="1" applyFont="1" applyBorder="1" applyAlignment="1">
      <alignment horizontal="right" vertical="center"/>
    </xf>
    <xf numFmtId="3" fontId="9" fillId="0" borderId="45" xfId="0" applyNumberFormat="1" applyFont="1" applyBorder="1" applyAlignment="1">
      <alignment horizontal="right" vertical="center" wrapText="1"/>
    </xf>
    <xf numFmtId="3" fontId="9" fillId="0" borderId="43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/>
    </xf>
    <xf numFmtId="165" fontId="19" fillId="0" borderId="24" xfId="0" applyNumberFormat="1" applyFont="1" applyBorder="1" applyAlignment="1">
      <alignment horizontal="right" vertical="center" wrapText="1"/>
    </xf>
    <xf numFmtId="165" fontId="20" fillId="0" borderId="46" xfId="0" applyNumberFormat="1" applyFont="1" applyBorder="1" applyAlignment="1">
      <alignment horizontal="right" vertical="center"/>
    </xf>
    <xf numFmtId="165" fontId="20" fillId="0" borderId="47" xfId="0" applyNumberFormat="1" applyFont="1" applyBorder="1" applyAlignment="1">
      <alignment horizontal="right" vertical="center"/>
    </xf>
    <xf numFmtId="3" fontId="3" fillId="0" borderId="48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vertical="center" wrapText="1"/>
    </xf>
    <xf numFmtId="3" fontId="13" fillId="0" borderId="51" xfId="0" applyNumberFormat="1" applyFont="1" applyBorder="1" applyAlignment="1">
      <alignment horizontal="right" vertical="center"/>
    </xf>
    <xf numFmtId="3" fontId="13" fillId="0" borderId="52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165" fontId="13" fillId="0" borderId="19" xfId="0" applyNumberFormat="1" applyFont="1" applyBorder="1" applyAlignment="1">
      <alignment horizontal="right" vertical="center"/>
    </xf>
    <xf numFmtId="165" fontId="15" fillId="0" borderId="19" xfId="0" applyNumberFormat="1" applyFont="1" applyBorder="1" applyAlignment="1">
      <alignment horizontal="right" vertical="center"/>
    </xf>
    <xf numFmtId="165" fontId="13" fillId="0" borderId="17" xfId="0" applyNumberFormat="1" applyFont="1" applyBorder="1" applyAlignment="1">
      <alignment horizontal="right" vertical="center"/>
    </xf>
    <xf numFmtId="165" fontId="13" fillId="0" borderId="50" xfId="0" applyNumberFormat="1" applyFont="1" applyBorder="1" applyAlignment="1">
      <alignment horizontal="right" vertical="center"/>
    </xf>
    <xf numFmtId="165" fontId="13" fillId="0" borderId="53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3" fontId="8" fillId="0" borderId="0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vertical="center" wrapText="1"/>
    </xf>
    <xf numFmtId="3" fontId="13" fillId="0" borderId="48" xfId="0" applyNumberFormat="1" applyFont="1" applyBorder="1" applyAlignment="1">
      <alignment horizontal="right" vertical="center"/>
    </xf>
    <xf numFmtId="3" fontId="13" fillId="0" borderId="49" xfId="0" applyNumberFormat="1" applyFont="1" applyBorder="1" applyAlignment="1">
      <alignment horizontal="right" vertical="center"/>
    </xf>
    <xf numFmtId="3" fontId="13" fillId="0" borderId="31" xfId="0" applyNumberFormat="1" applyFont="1" applyBorder="1" applyAlignment="1">
      <alignment horizontal="right" vertical="center"/>
    </xf>
    <xf numFmtId="165" fontId="13" fillId="0" borderId="30" xfId="0" applyNumberFormat="1" applyFont="1" applyBorder="1" applyAlignment="1">
      <alignment horizontal="right" vertical="center"/>
    </xf>
    <xf numFmtId="165" fontId="14" fillId="0" borderId="30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8" fillId="0" borderId="39" xfId="0" applyNumberFormat="1" applyFont="1" applyBorder="1" applyAlignment="1">
      <alignment horizontal="right" vertical="center"/>
    </xf>
    <xf numFmtId="165" fontId="8" fillId="0" borderId="40" xfId="0" applyNumberFormat="1" applyFont="1" applyBorder="1" applyAlignment="1">
      <alignment horizontal="right" vertical="center"/>
    </xf>
    <xf numFmtId="49" fontId="3" fillId="0" borderId="27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vertical="center" wrapText="1"/>
    </xf>
    <xf numFmtId="3" fontId="20" fillId="0" borderId="48" xfId="0" applyNumberFormat="1" applyFont="1" applyBorder="1" applyAlignment="1">
      <alignment horizontal="right" vertical="center"/>
    </xf>
    <xf numFmtId="3" fontId="20" fillId="0" borderId="49" xfId="0" applyNumberFormat="1" applyFont="1" applyBorder="1" applyAlignment="1">
      <alignment horizontal="right" vertical="center"/>
    </xf>
    <xf numFmtId="3" fontId="20" fillId="0" borderId="31" xfId="0" applyNumberFormat="1" applyFont="1" applyBorder="1" applyAlignment="1">
      <alignment horizontal="right" vertical="center"/>
    </xf>
    <xf numFmtId="165" fontId="20" fillId="0" borderId="30" xfId="0" applyNumberFormat="1" applyFont="1" applyBorder="1" applyAlignment="1">
      <alignment horizontal="right" vertical="center"/>
    </xf>
    <xf numFmtId="165" fontId="20" fillId="0" borderId="28" xfId="0" applyNumberFormat="1" applyFont="1" applyBorder="1" applyAlignment="1">
      <alignment horizontal="right" vertical="center"/>
    </xf>
    <xf numFmtId="165" fontId="20" fillId="0" borderId="39" xfId="0" applyNumberFormat="1" applyFont="1" applyBorder="1" applyAlignment="1">
      <alignment horizontal="right" vertical="center"/>
    </xf>
    <xf numFmtId="165" fontId="20" fillId="0" borderId="40" xfId="0" applyNumberFormat="1" applyFont="1" applyBorder="1" applyAlignment="1">
      <alignment horizontal="right" vertical="center"/>
    </xf>
    <xf numFmtId="165" fontId="20" fillId="0" borderId="0" xfId="0" applyNumberFormat="1" applyFont="1" applyBorder="1" applyAlignment="1">
      <alignment horizontal="right" vertical="center"/>
    </xf>
    <xf numFmtId="3" fontId="20" fillId="0" borderId="0" xfId="0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vertical="center" wrapText="1"/>
    </xf>
    <xf numFmtId="3" fontId="22" fillId="0" borderId="48" xfId="0" applyNumberFormat="1" applyFont="1" applyBorder="1" applyAlignment="1">
      <alignment horizontal="right" vertical="center"/>
    </xf>
    <xf numFmtId="3" fontId="22" fillId="0" borderId="49" xfId="0" applyNumberFormat="1" applyFont="1" applyBorder="1" applyAlignment="1">
      <alignment horizontal="right" vertical="center"/>
    </xf>
    <xf numFmtId="3" fontId="22" fillId="0" borderId="31" xfId="0" applyNumberFormat="1" applyFont="1" applyBorder="1" applyAlignment="1">
      <alignment horizontal="right" vertical="center"/>
    </xf>
    <xf numFmtId="165" fontId="22" fillId="0" borderId="30" xfId="0" applyNumberFormat="1" applyFont="1" applyBorder="1" applyAlignment="1">
      <alignment horizontal="right" vertical="center"/>
    </xf>
    <xf numFmtId="165" fontId="22" fillId="0" borderId="28" xfId="0" applyNumberFormat="1" applyFont="1" applyBorder="1" applyAlignment="1">
      <alignment horizontal="right" vertical="center"/>
    </xf>
    <xf numFmtId="165" fontId="22" fillId="0" borderId="39" xfId="0" applyNumberFormat="1" applyFont="1" applyBorder="1" applyAlignment="1">
      <alignment horizontal="right" vertical="center"/>
    </xf>
    <xf numFmtId="165" fontId="22" fillId="0" borderId="40" xfId="0" applyNumberFormat="1" applyFont="1" applyBorder="1" applyAlignment="1">
      <alignment horizontal="right" vertical="center"/>
    </xf>
    <xf numFmtId="165" fontId="22" fillId="0" borderId="0" xfId="0" applyNumberFormat="1" applyFont="1" applyBorder="1" applyAlignment="1">
      <alignment horizontal="right" vertical="center"/>
    </xf>
    <xf numFmtId="3" fontId="22" fillId="0" borderId="0" xfId="0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3" fontId="20" fillId="0" borderId="48" xfId="0" applyNumberFormat="1" applyFont="1" applyBorder="1" applyAlignment="1">
      <alignment horizontal="right" vertical="center"/>
    </xf>
    <xf numFmtId="3" fontId="20" fillId="0" borderId="49" xfId="0" applyNumberFormat="1" applyFont="1" applyBorder="1" applyAlignment="1">
      <alignment horizontal="right" vertical="center"/>
    </xf>
    <xf numFmtId="3" fontId="20" fillId="0" borderId="31" xfId="0" applyNumberFormat="1" applyFont="1" applyBorder="1" applyAlignment="1">
      <alignment horizontal="right" vertical="center"/>
    </xf>
    <xf numFmtId="49" fontId="20" fillId="0" borderId="54" xfId="0" applyNumberFormat="1" applyFont="1" applyBorder="1" applyAlignment="1">
      <alignment horizontal="center" vertical="center"/>
    </xf>
    <xf numFmtId="0" fontId="20" fillId="0" borderId="55" xfId="0" applyFont="1" applyBorder="1" applyAlignment="1">
      <alignment vertical="center" wrapText="1"/>
    </xf>
    <xf numFmtId="3" fontId="20" fillId="0" borderId="56" xfId="0" applyNumberFormat="1" applyFont="1" applyBorder="1" applyAlignment="1">
      <alignment horizontal="right" vertical="center"/>
    </xf>
    <xf numFmtId="3" fontId="20" fillId="0" borderId="57" xfId="0" applyNumberFormat="1" applyFont="1" applyBorder="1" applyAlignment="1">
      <alignment horizontal="right" vertical="center"/>
    </xf>
    <xf numFmtId="3" fontId="20" fillId="0" borderId="58" xfId="0" applyNumberFormat="1" applyFont="1" applyBorder="1" applyAlignment="1">
      <alignment horizontal="right" vertical="center"/>
    </xf>
    <xf numFmtId="165" fontId="20" fillId="0" borderId="59" xfId="0" applyNumberFormat="1" applyFont="1" applyBorder="1" applyAlignment="1">
      <alignment horizontal="right" vertical="center"/>
    </xf>
    <xf numFmtId="165" fontId="20" fillId="0" borderId="9" xfId="0" applyNumberFormat="1" applyFont="1" applyBorder="1" applyAlignment="1">
      <alignment horizontal="right" vertical="center"/>
    </xf>
    <xf numFmtId="165" fontId="20" fillId="0" borderId="55" xfId="0" applyNumberFormat="1" applyFont="1" applyBorder="1" applyAlignment="1">
      <alignment horizontal="right" vertical="center"/>
    </xf>
    <xf numFmtId="165" fontId="20" fillId="0" borderId="60" xfId="0" applyNumberFormat="1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3" fillId="0" borderId="0" xfId="0" applyFont="1" applyAlignment="1">
      <alignment horizontal="right" vertical="center"/>
    </xf>
    <xf numFmtId="164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7"/>
  <sheetViews>
    <sheetView tabSelected="1" workbookViewId="0" topLeftCell="A75">
      <selection activeCell="A86" sqref="A86:A88"/>
    </sheetView>
  </sheetViews>
  <sheetFormatPr defaultColWidth="9.00390625" defaultRowHeight="12.75"/>
  <cols>
    <col min="1" max="1" width="5.75390625" style="3" customWidth="1"/>
    <col min="2" max="2" width="25.125" style="269" customWidth="1"/>
    <col min="3" max="3" width="13.25390625" style="3" customWidth="1"/>
    <col min="4" max="4" width="12.625" style="3" customWidth="1"/>
    <col min="5" max="5" width="12.75390625" style="3" customWidth="1"/>
    <col min="6" max="6" width="6.875" style="3" customWidth="1"/>
    <col min="7" max="7" width="6.625" style="4" customWidth="1"/>
    <col min="8" max="8" width="7.125" style="5" customWidth="1"/>
    <col min="9" max="9" width="12.375" style="3" customWidth="1"/>
    <col min="10" max="10" width="12.875" style="3" customWidth="1"/>
    <col min="11" max="11" width="5.875" style="4" customWidth="1"/>
    <col min="12" max="13" width="12.75390625" style="3" customWidth="1"/>
    <col min="14" max="14" width="6.125" style="4" customWidth="1"/>
    <col min="15" max="15" width="10.00390625" style="6" customWidth="1"/>
    <col min="16" max="16384" width="10.00390625" style="3" customWidth="1"/>
  </cols>
  <sheetData>
    <row r="1" spans="1:16" ht="5.25" customHeight="1">
      <c r="A1" s="1"/>
      <c r="B1" s="2"/>
      <c r="C1" s="1"/>
      <c r="D1" s="1"/>
      <c r="I1" s="1"/>
      <c r="L1" s="1"/>
      <c r="P1" s="6"/>
    </row>
    <row r="2" spans="1:16" s="13" customFormat="1" ht="15.75" customHeight="1">
      <c r="A2" s="7" t="s">
        <v>0</v>
      </c>
      <c r="B2" s="7"/>
      <c r="C2" s="8"/>
      <c r="D2" s="8"/>
      <c r="E2" s="9"/>
      <c r="F2" s="9"/>
      <c r="G2" s="10"/>
      <c r="H2" s="11"/>
      <c r="I2" s="8"/>
      <c r="J2" s="9"/>
      <c r="K2" s="10"/>
      <c r="L2" s="8"/>
      <c r="M2" s="9"/>
      <c r="N2" s="10"/>
      <c r="O2" s="12"/>
      <c r="P2" s="12"/>
    </row>
    <row r="3" spans="1:16" s="13" customFormat="1" ht="15" customHeight="1">
      <c r="A3" s="14" t="s">
        <v>1</v>
      </c>
      <c r="B3" s="7"/>
      <c r="C3" s="7"/>
      <c r="D3" s="8"/>
      <c r="E3" s="9"/>
      <c r="F3" s="9"/>
      <c r="G3" s="10"/>
      <c r="H3" s="11"/>
      <c r="I3" s="8"/>
      <c r="J3" s="9"/>
      <c r="K3" s="10"/>
      <c r="L3" s="8"/>
      <c r="M3" s="15" t="s">
        <v>2</v>
      </c>
      <c r="N3" s="10"/>
      <c r="O3" s="12"/>
      <c r="P3" s="12"/>
    </row>
    <row r="4" spans="1:16" ht="12" customHeight="1" thickBot="1">
      <c r="A4" s="16"/>
      <c r="B4" s="17"/>
      <c r="C4" s="16"/>
      <c r="D4" s="18"/>
      <c r="E4" s="19"/>
      <c r="F4" s="19"/>
      <c r="G4" s="20"/>
      <c r="H4" s="21"/>
      <c r="I4" s="19"/>
      <c r="J4" s="19"/>
      <c r="K4" s="22"/>
      <c r="L4" s="18"/>
      <c r="M4" s="23" t="s">
        <v>3</v>
      </c>
      <c r="N4" s="24"/>
      <c r="P4" s="6"/>
    </row>
    <row r="5" spans="1:14" s="6" customFormat="1" ht="19.5" customHeight="1" thickBot="1">
      <c r="A5" s="25" t="s">
        <v>4</v>
      </c>
      <c r="B5" s="26" t="s">
        <v>5</v>
      </c>
      <c r="C5" s="27" t="s">
        <v>6</v>
      </c>
      <c r="D5" s="28" t="s">
        <v>7</v>
      </c>
      <c r="E5" s="29"/>
      <c r="F5" s="29"/>
      <c r="G5" s="30"/>
      <c r="H5" s="31"/>
      <c r="I5" s="32" t="s">
        <v>8</v>
      </c>
      <c r="J5" s="33"/>
      <c r="K5" s="34"/>
      <c r="L5" s="32" t="s">
        <v>9</v>
      </c>
      <c r="M5" s="35"/>
      <c r="N5" s="36"/>
    </row>
    <row r="6" spans="1:14" s="6" customFormat="1" ht="38.25" customHeight="1" thickBot="1" thickTop="1">
      <c r="A6" s="37"/>
      <c r="B6" s="38"/>
      <c r="C6" s="39"/>
      <c r="D6" s="40" t="s">
        <v>10</v>
      </c>
      <c r="E6" s="41" t="s">
        <v>11</v>
      </c>
      <c r="F6" s="42" t="s">
        <v>12</v>
      </c>
      <c r="G6" s="43" t="s">
        <v>13</v>
      </c>
      <c r="H6" s="44" t="s">
        <v>14</v>
      </c>
      <c r="I6" s="40" t="s">
        <v>15</v>
      </c>
      <c r="J6" s="41" t="s">
        <v>16</v>
      </c>
      <c r="K6" s="45" t="s">
        <v>17</v>
      </c>
      <c r="L6" s="40" t="s">
        <v>10</v>
      </c>
      <c r="M6" s="41" t="s">
        <v>18</v>
      </c>
      <c r="N6" s="46" t="s">
        <v>13</v>
      </c>
    </row>
    <row r="7" spans="1:16" s="57" customFormat="1" ht="9.75" customHeight="1" thickBot="1" thickTop="1">
      <c r="A7" s="47">
        <v>1</v>
      </c>
      <c r="B7" s="48">
        <v>2</v>
      </c>
      <c r="C7" s="49">
        <v>3</v>
      </c>
      <c r="D7" s="50">
        <v>4</v>
      </c>
      <c r="E7" s="51">
        <v>5</v>
      </c>
      <c r="F7" s="51">
        <v>6</v>
      </c>
      <c r="G7" s="52">
        <v>7</v>
      </c>
      <c r="H7" s="53">
        <v>8</v>
      </c>
      <c r="I7" s="51">
        <v>9</v>
      </c>
      <c r="J7" s="51">
        <v>10</v>
      </c>
      <c r="K7" s="54">
        <v>11</v>
      </c>
      <c r="L7" s="50">
        <v>12</v>
      </c>
      <c r="M7" s="51">
        <v>13</v>
      </c>
      <c r="N7" s="55">
        <v>14</v>
      </c>
      <c r="O7" s="56"/>
      <c r="P7" s="56"/>
    </row>
    <row r="8" spans="1:15" s="69" customFormat="1" ht="27.75" customHeight="1" thickTop="1">
      <c r="A8" s="58" t="s">
        <v>19</v>
      </c>
      <c r="B8" s="59" t="s">
        <v>20</v>
      </c>
      <c r="C8" s="60">
        <f>SUM(C9:C10)</f>
        <v>9065</v>
      </c>
      <c r="D8" s="61">
        <f aca="true" t="shared" si="0" ref="D8:E29">I8+L8</f>
        <v>17492</v>
      </c>
      <c r="E8" s="62">
        <f t="shared" si="0"/>
        <v>17452</v>
      </c>
      <c r="F8" s="63">
        <f aca="true" t="shared" si="1" ref="F8:F14">E8/C8*100</f>
        <v>192.52068394925536</v>
      </c>
      <c r="G8" s="64">
        <f aca="true" t="shared" si="2" ref="G8:G14">E8/D8*100</f>
        <v>99.77132403384404</v>
      </c>
      <c r="H8" s="65">
        <f>E8/E79*100</f>
        <v>0.005199298384296279</v>
      </c>
      <c r="I8" s="62">
        <f>SUM(I9:I10)</f>
        <v>17492</v>
      </c>
      <c r="J8" s="62">
        <f>SUM(J9:J10)</f>
        <v>17452</v>
      </c>
      <c r="K8" s="66">
        <f>J8/I8*100</f>
        <v>99.77132403384404</v>
      </c>
      <c r="L8" s="61"/>
      <c r="M8" s="62"/>
      <c r="N8" s="67"/>
      <c r="O8" s="68"/>
    </row>
    <row r="9" spans="1:16" s="82" customFormat="1" ht="11.25" customHeight="1">
      <c r="A9" s="70"/>
      <c r="B9" s="71" t="s">
        <v>21</v>
      </c>
      <c r="C9" s="72">
        <v>1208</v>
      </c>
      <c r="D9" s="73">
        <f t="shared" si="0"/>
        <v>2300</v>
      </c>
      <c r="E9" s="74">
        <f t="shared" si="0"/>
        <v>2260</v>
      </c>
      <c r="F9" s="75">
        <f t="shared" si="1"/>
        <v>187.08609271523179</v>
      </c>
      <c r="G9" s="76">
        <f t="shared" si="2"/>
        <v>98.26086956521739</v>
      </c>
      <c r="H9" s="77"/>
      <c r="I9" s="74">
        <v>2300</v>
      </c>
      <c r="J9" s="74">
        <v>2260</v>
      </c>
      <c r="K9" s="78">
        <f>J9/I9*100</f>
        <v>98.26086956521739</v>
      </c>
      <c r="L9" s="73"/>
      <c r="M9" s="74"/>
      <c r="N9" s="79"/>
      <c r="O9" s="80"/>
      <c r="P9" s="81"/>
    </row>
    <row r="10" spans="1:16" s="82" customFormat="1" ht="12.75" customHeight="1">
      <c r="A10" s="83"/>
      <c r="B10" s="84" t="s">
        <v>22</v>
      </c>
      <c r="C10" s="85">
        <v>7857</v>
      </c>
      <c r="D10" s="73">
        <f t="shared" si="0"/>
        <v>15192</v>
      </c>
      <c r="E10" s="74">
        <f t="shared" si="0"/>
        <v>15192</v>
      </c>
      <c r="F10" s="75">
        <f t="shared" si="1"/>
        <v>193.35624284077892</v>
      </c>
      <c r="G10" s="76">
        <f t="shared" si="2"/>
        <v>100</v>
      </c>
      <c r="H10" s="86"/>
      <c r="I10" s="87">
        <v>15192</v>
      </c>
      <c r="J10" s="87">
        <v>15192</v>
      </c>
      <c r="K10" s="78">
        <f>J10/I10*100</f>
        <v>100</v>
      </c>
      <c r="L10" s="88"/>
      <c r="M10" s="87"/>
      <c r="N10" s="89"/>
      <c r="O10" s="80"/>
      <c r="P10" s="81"/>
    </row>
    <row r="11" spans="1:16" s="100" customFormat="1" ht="15.75" customHeight="1" hidden="1">
      <c r="A11" s="90" t="s">
        <v>23</v>
      </c>
      <c r="B11" s="91" t="s">
        <v>24</v>
      </c>
      <c r="C11" s="92">
        <f>SUM(C12:C13)</f>
        <v>0</v>
      </c>
      <c r="D11" s="73">
        <f t="shared" si="0"/>
        <v>0</v>
      </c>
      <c r="E11" s="74">
        <f t="shared" si="0"/>
        <v>0</v>
      </c>
      <c r="F11" s="75" t="e">
        <f t="shared" si="1"/>
        <v>#DIV/0!</v>
      </c>
      <c r="G11" s="76" t="e">
        <f t="shared" si="2"/>
        <v>#DIV/0!</v>
      </c>
      <c r="H11" s="93"/>
      <c r="I11" s="94"/>
      <c r="J11" s="94"/>
      <c r="K11" s="95"/>
      <c r="L11" s="96"/>
      <c r="M11" s="94"/>
      <c r="N11" s="97"/>
      <c r="O11" s="98"/>
      <c r="P11" s="99"/>
    </row>
    <row r="12" spans="1:15" s="81" customFormat="1" ht="12" customHeight="1" hidden="1">
      <c r="A12" s="70"/>
      <c r="B12" s="71" t="s">
        <v>21</v>
      </c>
      <c r="C12" s="72">
        <v>0</v>
      </c>
      <c r="D12" s="73">
        <f t="shared" si="0"/>
        <v>0</v>
      </c>
      <c r="E12" s="74">
        <f t="shared" si="0"/>
        <v>0</v>
      </c>
      <c r="F12" s="75" t="e">
        <f t="shared" si="1"/>
        <v>#DIV/0!</v>
      </c>
      <c r="G12" s="76" t="e">
        <f t="shared" si="2"/>
        <v>#DIV/0!</v>
      </c>
      <c r="H12" s="77"/>
      <c r="I12" s="74"/>
      <c r="J12" s="74"/>
      <c r="K12" s="77"/>
      <c r="L12" s="74"/>
      <c r="M12" s="74"/>
      <c r="N12" s="79"/>
      <c r="O12" s="80"/>
    </row>
    <row r="13" spans="1:16" s="109" customFormat="1" ht="15" hidden="1">
      <c r="A13" s="101"/>
      <c r="B13" s="102" t="s">
        <v>22</v>
      </c>
      <c r="C13" s="103"/>
      <c r="D13" s="73">
        <f t="shared" si="0"/>
        <v>0</v>
      </c>
      <c r="E13" s="74">
        <f t="shared" si="0"/>
        <v>0</v>
      </c>
      <c r="F13" s="75" t="e">
        <f t="shared" si="1"/>
        <v>#DIV/0!</v>
      </c>
      <c r="G13" s="76" t="e">
        <f t="shared" si="2"/>
        <v>#DIV/0!</v>
      </c>
      <c r="H13" s="104"/>
      <c r="I13" s="105"/>
      <c r="J13" s="105"/>
      <c r="K13" s="104"/>
      <c r="L13" s="105"/>
      <c r="M13" s="105"/>
      <c r="N13" s="106"/>
      <c r="O13" s="107"/>
      <c r="P13" s="108"/>
    </row>
    <row r="14" spans="1:16" s="111" customFormat="1" ht="13.5" customHeight="1">
      <c r="A14" s="58" t="s">
        <v>25</v>
      </c>
      <c r="B14" s="59" t="s">
        <v>26</v>
      </c>
      <c r="C14" s="60">
        <f>C15</f>
        <v>345091</v>
      </c>
      <c r="D14" s="61">
        <f t="shared" si="0"/>
        <v>180200</v>
      </c>
      <c r="E14" s="62">
        <f t="shared" si="0"/>
        <v>173118</v>
      </c>
      <c r="F14" s="63">
        <f t="shared" si="1"/>
        <v>50.1658982703113</v>
      </c>
      <c r="G14" s="110">
        <f t="shared" si="2"/>
        <v>96.06992230854607</v>
      </c>
      <c r="H14" s="93">
        <f>E14/E79*100</f>
        <v>0.05157530011990621</v>
      </c>
      <c r="I14" s="62">
        <f>SUM(I15)</f>
        <v>180200</v>
      </c>
      <c r="J14" s="62">
        <f>SUM(J15)</f>
        <v>173118</v>
      </c>
      <c r="K14" s="66">
        <f>J14/I14*100</f>
        <v>96.06992230854607</v>
      </c>
      <c r="L14" s="96"/>
      <c r="M14" s="94"/>
      <c r="N14" s="97"/>
      <c r="O14" s="68"/>
      <c r="P14" s="69"/>
    </row>
    <row r="15" spans="1:15" s="81" customFormat="1" ht="13.5" customHeight="1">
      <c r="A15" s="70"/>
      <c r="B15" s="71" t="s">
        <v>21</v>
      </c>
      <c r="C15" s="72">
        <v>345091</v>
      </c>
      <c r="D15" s="73">
        <f t="shared" si="0"/>
        <v>180200</v>
      </c>
      <c r="E15" s="74">
        <f t="shared" si="0"/>
        <v>173118</v>
      </c>
      <c r="F15" s="112"/>
      <c r="G15" s="113"/>
      <c r="H15" s="114"/>
      <c r="I15" s="74">
        <v>180200</v>
      </c>
      <c r="J15" s="74">
        <v>173118</v>
      </c>
      <c r="K15" s="77"/>
      <c r="L15" s="74"/>
      <c r="M15" s="74"/>
      <c r="N15" s="79"/>
      <c r="O15" s="80"/>
    </row>
    <row r="16" spans="1:16" s="111" customFormat="1" ht="17.25" customHeight="1">
      <c r="A16" s="58" t="s">
        <v>27</v>
      </c>
      <c r="B16" s="59" t="s">
        <v>28</v>
      </c>
      <c r="C16" s="60">
        <f>C17+C19</f>
        <v>32274881</v>
      </c>
      <c r="D16" s="61">
        <f t="shared" si="0"/>
        <v>43570027</v>
      </c>
      <c r="E16" s="62">
        <f t="shared" si="0"/>
        <v>38888649</v>
      </c>
      <c r="F16" s="63">
        <f>E16/C16*100</f>
        <v>120.49199809598059</v>
      </c>
      <c r="G16" s="110">
        <f>E16/D16*100</f>
        <v>89.25550815013266</v>
      </c>
      <c r="H16" s="93">
        <f>E16/E79*100</f>
        <v>11.585703066305587</v>
      </c>
      <c r="I16" s="62">
        <f>SUM(I17)</f>
        <v>30291827</v>
      </c>
      <c r="J16" s="62">
        <f>SUM(J17)</f>
        <v>28821819</v>
      </c>
      <c r="K16" s="66">
        <f>J16/I16*100</f>
        <v>95.14717946857415</v>
      </c>
      <c r="L16" s="96">
        <f>L17+L19</f>
        <v>13278200</v>
      </c>
      <c r="M16" s="94">
        <f>M17+M19</f>
        <v>10066830</v>
      </c>
      <c r="N16" s="97">
        <f>M16/L16*100</f>
        <v>75.81471886249642</v>
      </c>
      <c r="O16" s="68"/>
      <c r="P16" s="69"/>
    </row>
    <row r="17" spans="1:15" s="81" customFormat="1" ht="13.5" customHeight="1">
      <c r="A17" s="70"/>
      <c r="B17" s="71" t="s">
        <v>21</v>
      </c>
      <c r="C17" s="72">
        <f>30694881</f>
        <v>30694881</v>
      </c>
      <c r="D17" s="73">
        <f t="shared" si="0"/>
        <v>42555027</v>
      </c>
      <c r="E17" s="74">
        <f t="shared" si="0"/>
        <v>37939524</v>
      </c>
      <c r="F17" s="75">
        <f>E17/C17*100</f>
        <v>123.60212114847424</v>
      </c>
      <c r="G17" s="76">
        <f>E17/D17*100</f>
        <v>89.15403578524342</v>
      </c>
      <c r="H17" s="115"/>
      <c r="I17" s="74">
        <v>30291827</v>
      </c>
      <c r="J17" s="74">
        <v>28821819</v>
      </c>
      <c r="K17" s="77"/>
      <c r="L17" s="74">
        <v>12263200</v>
      </c>
      <c r="M17" s="74">
        <v>9117705</v>
      </c>
      <c r="N17" s="79">
        <f>M17/L17*100</f>
        <v>74.35012884075934</v>
      </c>
      <c r="O17" s="116"/>
    </row>
    <row r="18" spans="1:15" s="128" customFormat="1" ht="14.25" customHeight="1">
      <c r="A18" s="117"/>
      <c r="B18" s="118" t="s">
        <v>29</v>
      </c>
      <c r="C18" s="119"/>
      <c r="D18" s="120">
        <f>I18+L18</f>
        <v>100000</v>
      </c>
      <c r="E18" s="121">
        <f>J18+M18</f>
        <v>97310</v>
      </c>
      <c r="F18" s="122"/>
      <c r="G18" s="123">
        <f>E18/D18*100</f>
        <v>97.31</v>
      </c>
      <c r="H18" s="124"/>
      <c r="I18" s="121">
        <v>100000</v>
      </c>
      <c r="J18" s="121">
        <v>97310</v>
      </c>
      <c r="K18" s="125"/>
      <c r="L18" s="120"/>
      <c r="M18" s="121"/>
      <c r="N18" s="126"/>
      <c r="O18" s="127"/>
    </row>
    <row r="19" spans="1:15" s="81" customFormat="1" ht="27" customHeight="1">
      <c r="A19" s="70"/>
      <c r="B19" s="71" t="s">
        <v>30</v>
      </c>
      <c r="C19" s="72">
        <v>1580000</v>
      </c>
      <c r="D19" s="73">
        <f>I19+L19</f>
        <v>1015000</v>
      </c>
      <c r="E19" s="73">
        <f>J19+M19</f>
        <v>949125</v>
      </c>
      <c r="F19" s="75">
        <f>E19/C19*100</f>
        <v>60.071202531645575</v>
      </c>
      <c r="G19" s="76">
        <f>E19/D19*100</f>
        <v>93.50985221674877</v>
      </c>
      <c r="H19" s="129"/>
      <c r="I19" s="74"/>
      <c r="J19" s="74"/>
      <c r="K19" s="77"/>
      <c r="L19" s="73">
        <v>1015000</v>
      </c>
      <c r="M19" s="74">
        <v>949125</v>
      </c>
      <c r="N19" s="130">
        <f>M19/L19*100</f>
        <v>93.50985221674877</v>
      </c>
      <c r="O19" s="80"/>
    </row>
    <row r="20" spans="1:16" s="111" customFormat="1" ht="13.5" customHeight="1">
      <c r="A20" s="58" t="s">
        <v>31</v>
      </c>
      <c r="B20" s="59" t="s">
        <v>32</v>
      </c>
      <c r="C20" s="60">
        <f>SUM(C21)</f>
        <v>144225</v>
      </c>
      <c r="D20" s="61">
        <f t="shared" si="0"/>
        <v>63000</v>
      </c>
      <c r="E20" s="62">
        <f t="shared" si="0"/>
        <v>53633</v>
      </c>
      <c r="F20" s="63">
        <f>E20/C20*100</f>
        <v>37.18703414803259</v>
      </c>
      <c r="G20" s="110">
        <f>E20/D20*100</f>
        <v>85.13174603174603</v>
      </c>
      <c r="H20" s="93">
        <f>E20/E79*100</f>
        <v>0.015978338886371898</v>
      </c>
      <c r="I20" s="62">
        <f>SUM(I21)</f>
        <v>63000</v>
      </c>
      <c r="J20" s="62">
        <f>SUM(J21)</f>
        <v>53633</v>
      </c>
      <c r="K20" s="66">
        <f>J20/I20*100</f>
        <v>85.13174603174603</v>
      </c>
      <c r="L20" s="96"/>
      <c r="M20" s="94"/>
      <c r="N20" s="131"/>
      <c r="O20" s="68"/>
      <c r="P20" s="69"/>
    </row>
    <row r="21" spans="1:15" s="81" customFormat="1" ht="13.5" customHeight="1">
      <c r="A21" s="70"/>
      <c r="B21" s="71" t="s">
        <v>21</v>
      </c>
      <c r="C21" s="72">
        <v>144225</v>
      </c>
      <c r="D21" s="73">
        <f t="shared" si="0"/>
        <v>63000</v>
      </c>
      <c r="E21" s="74">
        <f t="shared" si="0"/>
        <v>53633</v>
      </c>
      <c r="F21" s="75"/>
      <c r="G21" s="76"/>
      <c r="H21" s="77"/>
      <c r="I21" s="74">
        <v>63000</v>
      </c>
      <c r="J21" s="74">
        <v>53633</v>
      </c>
      <c r="K21" s="77"/>
      <c r="L21" s="74"/>
      <c r="M21" s="74"/>
      <c r="N21" s="132"/>
      <c r="O21" s="80"/>
    </row>
    <row r="22" spans="1:16" s="111" customFormat="1" ht="24.75" customHeight="1">
      <c r="A22" s="58" t="s">
        <v>33</v>
      </c>
      <c r="B22" s="133" t="s">
        <v>34</v>
      </c>
      <c r="C22" s="60">
        <f>SUM(C23:C24)</f>
        <v>17142983</v>
      </c>
      <c r="D22" s="61">
        <f t="shared" si="0"/>
        <v>22439522</v>
      </c>
      <c r="E22" s="62">
        <f t="shared" si="0"/>
        <v>17587565</v>
      </c>
      <c r="F22" s="63">
        <f aca="true" t="shared" si="3" ref="F22:F34">E22/C22*100</f>
        <v>102.59337596029816</v>
      </c>
      <c r="G22" s="64">
        <f>E22/D22*100</f>
        <v>78.37762765178331</v>
      </c>
      <c r="H22" s="65">
        <f>E22/E79*100</f>
        <v>5.239685897788551</v>
      </c>
      <c r="I22" s="62">
        <f>SUM(I23:I24)</f>
        <v>22400910</v>
      </c>
      <c r="J22" s="62">
        <f>SUM(J23:J24)</f>
        <v>17548955</v>
      </c>
      <c r="K22" s="66">
        <f>J22/I22*100</f>
        <v>78.34036652975259</v>
      </c>
      <c r="L22" s="62">
        <f>SUM(L23:L24)</f>
        <v>38612</v>
      </c>
      <c r="M22" s="62">
        <f>SUM(M23:M24)</f>
        <v>38610</v>
      </c>
      <c r="N22" s="134">
        <f>M22/L22*100</f>
        <v>99.99482026313063</v>
      </c>
      <c r="O22" s="68"/>
      <c r="P22" s="69"/>
    </row>
    <row r="23" spans="1:15" s="81" customFormat="1" ht="16.5" customHeight="1">
      <c r="A23" s="70"/>
      <c r="B23" s="71" t="s">
        <v>21</v>
      </c>
      <c r="C23" s="72">
        <v>17111892</v>
      </c>
      <c r="D23" s="73">
        <f t="shared" si="0"/>
        <v>22400910</v>
      </c>
      <c r="E23" s="74">
        <f t="shared" si="0"/>
        <v>17548955</v>
      </c>
      <c r="F23" s="75">
        <f t="shared" si="3"/>
        <v>102.5541477237</v>
      </c>
      <c r="G23" s="76">
        <f>E23/D23*100</f>
        <v>78.34036652975259</v>
      </c>
      <c r="H23" s="77"/>
      <c r="I23" s="74">
        <v>22400910</v>
      </c>
      <c r="J23" s="74">
        <v>17548955</v>
      </c>
      <c r="K23" s="77"/>
      <c r="L23" s="74"/>
      <c r="M23" s="135"/>
      <c r="N23" s="132"/>
      <c r="O23" s="80"/>
    </row>
    <row r="24" spans="1:16" s="82" customFormat="1" ht="15.75" customHeight="1">
      <c r="A24" s="83"/>
      <c r="B24" s="84" t="s">
        <v>22</v>
      </c>
      <c r="C24" s="85">
        <v>31091</v>
      </c>
      <c r="D24" s="88">
        <f t="shared" si="0"/>
        <v>38612</v>
      </c>
      <c r="E24" s="87">
        <f t="shared" si="0"/>
        <v>38610</v>
      </c>
      <c r="F24" s="75">
        <f t="shared" si="3"/>
        <v>124.18384741565083</v>
      </c>
      <c r="G24" s="136">
        <f>E24/D24*100</f>
        <v>99.99482026313063</v>
      </c>
      <c r="H24" s="86"/>
      <c r="I24" s="87"/>
      <c r="J24" s="87"/>
      <c r="K24" s="137"/>
      <c r="L24" s="87">
        <v>38612</v>
      </c>
      <c r="M24" s="87">
        <v>38610</v>
      </c>
      <c r="N24" s="132"/>
      <c r="O24" s="80"/>
      <c r="P24" s="81"/>
    </row>
    <row r="25" spans="1:15" s="139" customFormat="1" ht="21" customHeight="1">
      <c r="A25" s="90" t="s">
        <v>35</v>
      </c>
      <c r="B25" s="133" t="s">
        <v>36</v>
      </c>
      <c r="C25" s="92">
        <f>C26+C27+C28</f>
        <v>2094253</v>
      </c>
      <c r="D25" s="96">
        <f t="shared" si="0"/>
        <v>3799410</v>
      </c>
      <c r="E25" s="94">
        <f t="shared" si="0"/>
        <v>2745240</v>
      </c>
      <c r="F25" s="63">
        <f t="shared" si="3"/>
        <v>131.08444872706403</v>
      </c>
      <c r="G25" s="110">
        <f aca="true" t="shared" si="4" ref="G25:G40">E25/D25*100</f>
        <v>72.2543763373787</v>
      </c>
      <c r="H25" s="93">
        <f>E25/E79*100</f>
        <v>0.8178616718144349</v>
      </c>
      <c r="I25" s="94">
        <f>SUM(I26:I28)</f>
        <v>3084300</v>
      </c>
      <c r="J25" s="94">
        <f>SUM(J26:J28)</f>
        <v>2034446</v>
      </c>
      <c r="K25" s="138">
        <f>J25/I25*100</f>
        <v>65.96135265700484</v>
      </c>
      <c r="L25" s="94">
        <f>SUM(L26:L28)</f>
        <v>715110</v>
      </c>
      <c r="M25" s="94">
        <f>M26+M27</f>
        <v>710794</v>
      </c>
      <c r="N25" s="131">
        <f aca="true" t="shared" si="5" ref="N25:N31">M25/L25*100</f>
        <v>99.39645648921145</v>
      </c>
      <c r="O25" s="98"/>
    </row>
    <row r="26" spans="1:16" s="82" customFormat="1" ht="12.75" customHeight="1">
      <c r="A26" s="70"/>
      <c r="B26" s="71" t="s">
        <v>21</v>
      </c>
      <c r="C26" s="72">
        <f>1707524-16600</f>
        <v>1690924</v>
      </c>
      <c r="D26" s="73">
        <f t="shared" si="0"/>
        <v>3267700</v>
      </c>
      <c r="E26" s="74">
        <f t="shared" si="0"/>
        <v>2213531</v>
      </c>
      <c r="F26" s="75">
        <f t="shared" si="3"/>
        <v>130.9065930816524</v>
      </c>
      <c r="G26" s="113">
        <f t="shared" si="4"/>
        <v>67.73972518897084</v>
      </c>
      <c r="H26" s="77"/>
      <c r="I26" s="74">
        <v>3067700</v>
      </c>
      <c r="J26" s="74">
        <v>2017847</v>
      </c>
      <c r="K26" s="78">
        <f>J26/I26*100</f>
        <v>65.77719464093622</v>
      </c>
      <c r="L26" s="74">
        <v>200000</v>
      </c>
      <c r="M26" s="74">
        <v>195684</v>
      </c>
      <c r="N26" s="79">
        <f t="shared" si="5"/>
        <v>97.842</v>
      </c>
      <c r="O26" s="80"/>
      <c r="P26" s="81"/>
    </row>
    <row r="27" spans="1:15" s="81" customFormat="1" ht="15" customHeight="1">
      <c r="A27" s="70"/>
      <c r="B27" s="71" t="s">
        <v>22</v>
      </c>
      <c r="C27" s="72">
        <v>386729</v>
      </c>
      <c r="D27" s="73">
        <f>I27+L27</f>
        <v>515110</v>
      </c>
      <c r="E27" s="74">
        <f>J27+M27</f>
        <v>515110</v>
      </c>
      <c r="F27" s="75">
        <f>E27/C27*100</f>
        <v>133.1966312327237</v>
      </c>
      <c r="G27" s="113">
        <f>E27/D27*100</f>
        <v>100</v>
      </c>
      <c r="H27" s="77"/>
      <c r="I27" s="74"/>
      <c r="J27" s="74"/>
      <c r="K27" s="78"/>
      <c r="L27" s="74">
        <v>515110</v>
      </c>
      <c r="M27" s="74">
        <v>515110</v>
      </c>
      <c r="N27" s="79">
        <f>M27/L27*100</f>
        <v>100</v>
      </c>
      <c r="O27" s="80"/>
    </row>
    <row r="28" spans="1:15" s="81" customFormat="1" ht="24.75" customHeight="1">
      <c r="A28" s="70"/>
      <c r="B28" s="71" t="s">
        <v>30</v>
      </c>
      <c r="C28" s="72">
        <v>16600</v>
      </c>
      <c r="D28" s="73">
        <f>I28+L28</f>
        <v>16600</v>
      </c>
      <c r="E28" s="74">
        <f>J28+M28</f>
        <v>16599</v>
      </c>
      <c r="F28" s="140">
        <f t="shared" si="3"/>
        <v>99.99397590361447</v>
      </c>
      <c r="G28" s="113">
        <f>E28/D28*100</f>
        <v>99.99397590361447</v>
      </c>
      <c r="H28" s="77"/>
      <c r="I28" s="74">
        <v>16600</v>
      </c>
      <c r="J28" s="74">
        <v>16599</v>
      </c>
      <c r="K28" s="78">
        <f>J28/I28*100</f>
        <v>99.99397590361447</v>
      </c>
      <c r="L28" s="74"/>
      <c r="M28" s="74"/>
      <c r="N28" s="130"/>
      <c r="O28" s="80"/>
    </row>
    <row r="29" spans="1:15" s="139" customFormat="1" ht="24" customHeight="1">
      <c r="A29" s="90" t="s">
        <v>37</v>
      </c>
      <c r="B29" s="59" t="s">
        <v>38</v>
      </c>
      <c r="C29" s="92">
        <f>C30+C32+C33</f>
        <v>27104458</v>
      </c>
      <c r="D29" s="96">
        <f t="shared" si="0"/>
        <v>32238057</v>
      </c>
      <c r="E29" s="94">
        <f t="shared" si="0"/>
        <v>30589484</v>
      </c>
      <c r="F29" s="63">
        <f t="shared" si="3"/>
        <v>112.85775941359906</v>
      </c>
      <c r="G29" s="110">
        <f t="shared" si="4"/>
        <v>94.88625198472724</v>
      </c>
      <c r="H29" s="93">
        <f>E29/E79*100</f>
        <v>9.113216521754348</v>
      </c>
      <c r="I29" s="94">
        <f>I30+I32</f>
        <v>27381294</v>
      </c>
      <c r="J29" s="94">
        <f>J30+J32</f>
        <v>25821609</v>
      </c>
      <c r="K29" s="66">
        <f>J29/I29*100</f>
        <v>94.30383019882113</v>
      </c>
      <c r="L29" s="94">
        <f>L30+L32+L33</f>
        <v>4856763</v>
      </c>
      <c r="M29" s="94">
        <f>M30+M32+M33</f>
        <v>4767875</v>
      </c>
      <c r="N29" s="131">
        <f t="shared" si="5"/>
        <v>98.16980980953775</v>
      </c>
      <c r="O29" s="141"/>
    </row>
    <row r="30" spans="1:16" s="82" customFormat="1" ht="13.5">
      <c r="A30" s="70"/>
      <c r="B30" s="71" t="s">
        <v>21</v>
      </c>
      <c r="C30" s="72">
        <f>26079034-7687</f>
        <v>26071347</v>
      </c>
      <c r="D30" s="73">
        <f aca="true" t="shared" si="6" ref="D30:E44">I30+L30</f>
        <v>31159031</v>
      </c>
      <c r="E30" s="74">
        <f t="shared" si="6"/>
        <v>29510466</v>
      </c>
      <c r="F30" s="75">
        <f t="shared" si="3"/>
        <v>113.19118264200159</v>
      </c>
      <c r="G30" s="113">
        <f t="shared" si="4"/>
        <v>94.70919041095983</v>
      </c>
      <c r="H30" s="77"/>
      <c r="I30" s="74">
        <v>26610894</v>
      </c>
      <c r="J30" s="74">
        <v>25051209</v>
      </c>
      <c r="K30" s="78">
        <f>J30/I30*100</f>
        <v>94.13892295388497</v>
      </c>
      <c r="L30" s="74">
        <v>4548137</v>
      </c>
      <c r="M30" s="74">
        <v>4459257</v>
      </c>
      <c r="N30" s="132">
        <f t="shared" si="5"/>
        <v>98.04579325556816</v>
      </c>
      <c r="O30" s="80"/>
      <c r="P30" s="81"/>
    </row>
    <row r="31" spans="1:15" s="128" customFormat="1" ht="14.25" customHeight="1">
      <c r="A31" s="117"/>
      <c r="B31" s="118" t="s">
        <v>29</v>
      </c>
      <c r="C31" s="119">
        <v>1416285</v>
      </c>
      <c r="D31" s="120">
        <f t="shared" si="6"/>
        <v>1613164</v>
      </c>
      <c r="E31" s="121">
        <f t="shared" si="6"/>
        <v>1613164</v>
      </c>
      <c r="F31" s="142">
        <f t="shared" si="3"/>
        <v>113.90108629266003</v>
      </c>
      <c r="G31" s="143">
        <f>E31/D31*100</f>
        <v>100</v>
      </c>
      <c r="H31" s="125"/>
      <c r="I31" s="121"/>
      <c r="J31" s="121"/>
      <c r="K31" s="144"/>
      <c r="L31" s="121">
        <v>1613164</v>
      </c>
      <c r="M31" s="121">
        <v>1613164</v>
      </c>
      <c r="N31" s="145">
        <f t="shared" si="5"/>
        <v>100</v>
      </c>
      <c r="O31" s="127"/>
    </row>
    <row r="32" spans="1:15" s="81" customFormat="1" ht="13.5">
      <c r="A32" s="70"/>
      <c r="B32" s="71" t="s">
        <v>22</v>
      </c>
      <c r="C32" s="72">
        <v>1025424</v>
      </c>
      <c r="D32" s="73">
        <f t="shared" si="6"/>
        <v>1074561</v>
      </c>
      <c r="E32" s="74">
        <f t="shared" si="6"/>
        <v>1074553</v>
      </c>
      <c r="F32" s="75">
        <f>E32/C32*100</f>
        <v>104.79109129491802</v>
      </c>
      <c r="G32" s="113">
        <f>E32/D32*100</f>
        <v>99.99925550992452</v>
      </c>
      <c r="H32" s="77"/>
      <c r="I32" s="74">
        <v>770400</v>
      </c>
      <c r="J32" s="74">
        <v>770400</v>
      </c>
      <c r="K32" s="78">
        <f>J32/I32*100</f>
        <v>100</v>
      </c>
      <c r="L32" s="74">
        <v>304161</v>
      </c>
      <c r="M32" s="74">
        <v>304153</v>
      </c>
      <c r="N32" s="132">
        <f>M32/L32*100</f>
        <v>99.99736981401297</v>
      </c>
      <c r="O32" s="80"/>
    </row>
    <row r="33" spans="1:15" s="81" customFormat="1" ht="25.5">
      <c r="A33" s="83"/>
      <c r="B33" s="84" t="s">
        <v>30</v>
      </c>
      <c r="C33" s="85">
        <v>7687</v>
      </c>
      <c r="D33" s="88">
        <f t="shared" si="6"/>
        <v>4465</v>
      </c>
      <c r="E33" s="87">
        <f t="shared" si="6"/>
        <v>4465</v>
      </c>
      <c r="F33" s="146">
        <f>E33/C33*100</f>
        <v>58.08507870430597</v>
      </c>
      <c r="G33" s="136">
        <f>E33/D33*100</f>
        <v>100</v>
      </c>
      <c r="H33" s="86"/>
      <c r="I33" s="87"/>
      <c r="J33" s="87"/>
      <c r="K33" s="147"/>
      <c r="L33" s="88">
        <v>4465</v>
      </c>
      <c r="M33" s="88">
        <v>4465</v>
      </c>
      <c r="N33" s="148">
        <f>M33/L33*100</f>
        <v>100</v>
      </c>
      <c r="O33" s="80"/>
    </row>
    <row r="34" spans="1:15" s="139" customFormat="1" ht="60" customHeight="1">
      <c r="A34" s="90" t="s">
        <v>39</v>
      </c>
      <c r="B34" s="149" t="s">
        <v>40</v>
      </c>
      <c r="C34" s="92">
        <f>C35</f>
        <v>139594</v>
      </c>
      <c r="D34" s="96">
        <f t="shared" si="6"/>
        <v>15917</v>
      </c>
      <c r="E34" s="94">
        <f t="shared" si="6"/>
        <v>15664</v>
      </c>
      <c r="F34" s="150">
        <f t="shared" si="3"/>
        <v>11.221112655271718</v>
      </c>
      <c r="G34" s="110">
        <f t="shared" si="4"/>
        <v>98.41050449205252</v>
      </c>
      <c r="H34" s="93">
        <f>E34/E79*100</f>
        <v>0.004666617573436679</v>
      </c>
      <c r="I34" s="94">
        <f>SUM(I35:I35)</f>
        <v>15917</v>
      </c>
      <c r="J34" s="94">
        <f>SUM(J35:J35)</f>
        <v>15664</v>
      </c>
      <c r="K34" s="66">
        <f>J34/I34*100</f>
        <v>98.41050449205252</v>
      </c>
      <c r="L34" s="151"/>
      <c r="M34" s="152"/>
      <c r="N34" s="97"/>
      <c r="O34" s="98"/>
    </row>
    <row r="35" spans="1:15" s="81" customFormat="1" ht="18" customHeight="1">
      <c r="A35" s="83"/>
      <c r="B35" s="84" t="s">
        <v>22</v>
      </c>
      <c r="C35" s="85">
        <v>139594</v>
      </c>
      <c r="D35" s="88">
        <f t="shared" si="6"/>
        <v>15917</v>
      </c>
      <c r="E35" s="87">
        <f t="shared" si="6"/>
        <v>15664</v>
      </c>
      <c r="F35" s="75"/>
      <c r="G35" s="113"/>
      <c r="H35" s="86"/>
      <c r="I35" s="87">
        <v>15917</v>
      </c>
      <c r="J35" s="87">
        <v>15664</v>
      </c>
      <c r="K35" s="153"/>
      <c r="L35" s="154"/>
      <c r="M35" s="155"/>
      <c r="N35" s="156"/>
      <c r="O35" s="80"/>
    </row>
    <row r="36" spans="1:15" s="139" customFormat="1" ht="14.25" customHeight="1" hidden="1">
      <c r="A36" s="90" t="s">
        <v>41</v>
      </c>
      <c r="B36" s="59" t="s">
        <v>42</v>
      </c>
      <c r="C36" s="92">
        <f>C37</f>
        <v>0</v>
      </c>
      <c r="D36" s="96">
        <f>I36+L36</f>
        <v>0</v>
      </c>
      <c r="E36" s="94">
        <f>J36+M36</f>
        <v>0</v>
      </c>
      <c r="F36" s="63"/>
      <c r="G36" s="157" t="s">
        <v>43</v>
      </c>
      <c r="H36" s="93">
        <f>E36/E79*100</f>
        <v>0</v>
      </c>
      <c r="I36" s="94"/>
      <c r="J36" s="94"/>
      <c r="K36" s="66"/>
      <c r="L36" s="151">
        <f>SUM(L37:L37)</f>
        <v>0</v>
      </c>
      <c r="M36" s="152">
        <f>SUM(M37:M37)</f>
        <v>0</v>
      </c>
      <c r="N36" s="158" t="s">
        <v>43</v>
      </c>
      <c r="O36" s="98"/>
    </row>
    <row r="37" spans="1:15" s="81" customFormat="1" ht="15.75" customHeight="1" hidden="1">
      <c r="A37" s="83"/>
      <c r="B37" s="84" t="s">
        <v>22</v>
      </c>
      <c r="C37" s="85"/>
      <c r="D37" s="88">
        <f>I37+L37</f>
        <v>0</v>
      </c>
      <c r="E37" s="87">
        <f>J37+M37</f>
        <v>0</v>
      </c>
      <c r="F37" s="159"/>
      <c r="G37" s="136"/>
      <c r="H37" s="114"/>
      <c r="I37" s="87"/>
      <c r="J37" s="87"/>
      <c r="K37" s="86"/>
      <c r="L37" s="160"/>
      <c r="M37" s="161"/>
      <c r="N37" s="89"/>
      <c r="O37" s="80"/>
    </row>
    <row r="38" spans="1:15" s="139" customFormat="1" ht="41.25" customHeight="1">
      <c r="A38" s="90" t="s">
        <v>44</v>
      </c>
      <c r="B38" s="59" t="s">
        <v>45</v>
      </c>
      <c r="C38" s="92">
        <f>SUM(C39:C40)</f>
        <v>7263555</v>
      </c>
      <c r="D38" s="96">
        <f t="shared" si="6"/>
        <v>10262791</v>
      </c>
      <c r="E38" s="94">
        <f t="shared" si="6"/>
        <v>9747179</v>
      </c>
      <c r="F38" s="63">
        <f>E38/C38*100</f>
        <v>134.1929537258271</v>
      </c>
      <c r="G38" s="110">
        <f t="shared" si="4"/>
        <v>94.9759086003018</v>
      </c>
      <c r="H38" s="93">
        <f>E38/E79*100</f>
        <v>2.9038787546497034</v>
      </c>
      <c r="I38" s="94">
        <f>SUM(I39:I40)</f>
        <v>586000</v>
      </c>
      <c r="J38" s="94">
        <f>SUM(J39:J40)</f>
        <v>70583</v>
      </c>
      <c r="K38" s="66">
        <f>J38/I38*100</f>
        <v>12.044880546075087</v>
      </c>
      <c r="L38" s="94">
        <f>SUM(L39:L40)</f>
        <v>9676791</v>
      </c>
      <c r="M38" s="94">
        <f>SUM(M39:M40)</f>
        <v>9676596</v>
      </c>
      <c r="N38" s="131">
        <f>M38/L38*100</f>
        <v>99.99798486915755</v>
      </c>
      <c r="O38" s="98"/>
    </row>
    <row r="39" spans="1:16" s="82" customFormat="1" ht="15.75" customHeight="1">
      <c r="A39" s="70"/>
      <c r="B39" s="71" t="s">
        <v>21</v>
      </c>
      <c r="C39" s="72">
        <v>743076</v>
      </c>
      <c r="D39" s="73">
        <f t="shared" si="6"/>
        <v>2068500</v>
      </c>
      <c r="E39" s="74">
        <f t="shared" si="6"/>
        <v>1553084</v>
      </c>
      <c r="F39" s="75">
        <f>E39/C39*100</f>
        <v>209.00742319762716</v>
      </c>
      <c r="G39" s="113">
        <f t="shared" si="4"/>
        <v>75.08262025622432</v>
      </c>
      <c r="H39" s="115"/>
      <c r="I39" s="74">
        <v>578000</v>
      </c>
      <c r="J39" s="74">
        <v>62584</v>
      </c>
      <c r="K39" s="77">
        <f>J39/I39*100</f>
        <v>10.827681660899655</v>
      </c>
      <c r="L39" s="74">
        <v>1490500</v>
      </c>
      <c r="M39" s="74">
        <v>1490500</v>
      </c>
      <c r="N39" s="132">
        <f>M39/L39*100</f>
        <v>100</v>
      </c>
      <c r="O39" s="80"/>
      <c r="P39" s="81"/>
    </row>
    <row r="40" spans="1:16" s="82" customFormat="1" ht="14.25" customHeight="1">
      <c r="A40" s="83"/>
      <c r="B40" s="84" t="s">
        <v>22</v>
      </c>
      <c r="C40" s="85">
        <v>6520479</v>
      </c>
      <c r="D40" s="88">
        <f t="shared" si="6"/>
        <v>8194291</v>
      </c>
      <c r="E40" s="87">
        <f t="shared" si="6"/>
        <v>8194095</v>
      </c>
      <c r="F40" s="75">
        <f>E40/C40*100</f>
        <v>125.66707139153428</v>
      </c>
      <c r="G40" s="136">
        <f t="shared" si="4"/>
        <v>99.99760809080371</v>
      </c>
      <c r="H40" s="114"/>
      <c r="I40" s="87">
        <v>8000</v>
      </c>
      <c r="J40" s="87">
        <v>7999</v>
      </c>
      <c r="K40" s="86">
        <f>J40/I40*100</f>
        <v>99.9875</v>
      </c>
      <c r="L40" s="87">
        <v>8186291</v>
      </c>
      <c r="M40" s="87">
        <v>8186096</v>
      </c>
      <c r="N40" s="162">
        <f>M40/L40*100</f>
        <v>99.99761796887016</v>
      </c>
      <c r="O40" s="80"/>
      <c r="P40" s="81"/>
    </row>
    <row r="41" spans="1:16" s="100" customFormat="1" ht="97.5" customHeight="1">
      <c r="A41" s="163" t="s">
        <v>46</v>
      </c>
      <c r="B41" s="164" t="s">
        <v>47</v>
      </c>
      <c r="C41" s="165">
        <f>SUM(C42)</f>
        <v>525856</v>
      </c>
      <c r="D41" s="151">
        <f t="shared" si="6"/>
        <v>607000</v>
      </c>
      <c r="E41" s="94">
        <f t="shared" si="6"/>
        <v>545091</v>
      </c>
      <c r="F41" s="63">
        <f>E41/C41*100</f>
        <v>103.6578454938234</v>
      </c>
      <c r="G41" s="110">
        <f>E41/D41*100</f>
        <v>89.800823723229</v>
      </c>
      <c r="H41" s="93">
        <f>E41/E$79*100</f>
        <v>0.16239346525294768</v>
      </c>
      <c r="I41" s="166">
        <f>I42</f>
        <v>607000</v>
      </c>
      <c r="J41" s="166">
        <f>J42</f>
        <v>545091</v>
      </c>
      <c r="K41" s="66">
        <f>J41/I41*100</f>
        <v>89.800823723229</v>
      </c>
      <c r="L41" s="166"/>
      <c r="M41" s="166"/>
      <c r="N41" s="167"/>
      <c r="O41" s="98"/>
      <c r="P41" s="99"/>
    </row>
    <row r="42" spans="1:16" s="82" customFormat="1" ht="16.5" customHeight="1">
      <c r="A42" s="168"/>
      <c r="B42" s="71" t="s">
        <v>21</v>
      </c>
      <c r="C42" s="72">
        <v>525856</v>
      </c>
      <c r="D42" s="169">
        <f t="shared" si="6"/>
        <v>607000</v>
      </c>
      <c r="E42" s="170">
        <f t="shared" si="6"/>
        <v>545091</v>
      </c>
      <c r="F42" s="112"/>
      <c r="G42" s="113"/>
      <c r="H42" s="114"/>
      <c r="I42" s="74">
        <v>607000</v>
      </c>
      <c r="J42" s="74">
        <v>545091</v>
      </c>
      <c r="K42" s="171"/>
      <c r="L42" s="74"/>
      <c r="M42" s="74"/>
      <c r="N42" s="132"/>
      <c r="O42" s="80"/>
      <c r="P42" s="81"/>
    </row>
    <row r="43" spans="1:15" s="139" customFormat="1" ht="25.5" customHeight="1">
      <c r="A43" s="90" t="s">
        <v>48</v>
      </c>
      <c r="B43" s="59" t="s">
        <v>49</v>
      </c>
      <c r="C43" s="92">
        <f>SUM(C44:C45)</f>
        <v>2375307</v>
      </c>
      <c r="D43" s="96">
        <f t="shared" si="6"/>
        <v>3103000</v>
      </c>
      <c r="E43" s="94">
        <f t="shared" si="6"/>
        <v>2473971</v>
      </c>
      <c r="F43" s="63">
        <f>E43/C43*100</f>
        <v>104.15373675907998</v>
      </c>
      <c r="G43" s="110">
        <f>E43/D43*100</f>
        <v>79.72835965194972</v>
      </c>
      <c r="H43" s="93">
        <f>E43/E$79*100</f>
        <v>0.7370452339614858</v>
      </c>
      <c r="I43" s="94">
        <f>SUM(I44:I45)</f>
        <v>3103000</v>
      </c>
      <c r="J43" s="94">
        <f>SUM(J44:J45)</f>
        <v>2473971</v>
      </c>
      <c r="K43" s="66">
        <f>J43/I43*100</f>
        <v>79.72835965194972</v>
      </c>
      <c r="L43" s="94"/>
      <c r="M43" s="94"/>
      <c r="N43" s="131"/>
      <c r="O43" s="98"/>
    </row>
    <row r="44" spans="1:16" s="82" customFormat="1" ht="15.75" customHeight="1">
      <c r="A44" s="70"/>
      <c r="B44" s="71" t="s">
        <v>21</v>
      </c>
      <c r="C44" s="72">
        <v>2375307</v>
      </c>
      <c r="D44" s="73">
        <f t="shared" si="6"/>
        <v>3103000</v>
      </c>
      <c r="E44" s="172">
        <f t="shared" si="6"/>
        <v>2473971</v>
      </c>
      <c r="F44" s="112"/>
      <c r="G44" s="113"/>
      <c r="H44" s="77"/>
      <c r="I44" s="74">
        <v>3103000</v>
      </c>
      <c r="J44" s="74">
        <v>2473971</v>
      </c>
      <c r="K44" s="77"/>
      <c r="L44" s="74"/>
      <c r="M44" s="74"/>
      <c r="N44" s="79"/>
      <c r="O44" s="80"/>
      <c r="P44" s="81"/>
    </row>
    <row r="45" spans="1:16" s="109" customFormat="1" ht="4.5" customHeight="1" hidden="1">
      <c r="A45" s="101"/>
      <c r="B45" s="102" t="s">
        <v>22</v>
      </c>
      <c r="C45" s="103"/>
      <c r="D45" s="173"/>
      <c r="E45" s="105"/>
      <c r="F45" s="174" t="e">
        <f>E45/C45*100</f>
        <v>#DIV/0!</v>
      </c>
      <c r="G45" s="175"/>
      <c r="H45" s="104"/>
      <c r="I45" s="105"/>
      <c r="J45" s="105"/>
      <c r="K45" s="104"/>
      <c r="L45" s="105"/>
      <c r="M45" s="105"/>
      <c r="N45" s="106"/>
      <c r="O45" s="107"/>
      <c r="P45" s="108"/>
    </row>
    <row r="46" spans="1:15" s="139" customFormat="1" ht="15" customHeight="1">
      <c r="A46" s="90" t="s">
        <v>50</v>
      </c>
      <c r="B46" s="59" t="s">
        <v>51</v>
      </c>
      <c r="C46" s="92">
        <f>SUM(C47:C48)</f>
        <v>2504940</v>
      </c>
      <c r="D46" s="96">
        <f aca="true" t="shared" si="7" ref="D46:E68">I46+L46</f>
        <v>3630664</v>
      </c>
      <c r="E46" s="94">
        <f t="shared" si="7"/>
        <v>1543618</v>
      </c>
      <c r="F46" s="176">
        <f>E46/C46*100</f>
        <v>61.622953044783515</v>
      </c>
      <c r="G46" s="110">
        <f aca="true" t="shared" si="8" ref="G46:G72">E46/D46*100</f>
        <v>42.51613478966933</v>
      </c>
      <c r="H46" s="93">
        <f>E46/E79*100</f>
        <v>0.45987454580395676</v>
      </c>
      <c r="I46" s="94">
        <f>SUM(I47:I48)</f>
        <v>2087046</v>
      </c>
      <c r="J46" s="94">
        <f>SUM(J47:J48)</f>
        <v>0</v>
      </c>
      <c r="K46" s="66">
        <f aca="true" t="shared" si="9" ref="K46:K55">J46/I46*100</f>
        <v>0</v>
      </c>
      <c r="L46" s="94">
        <f>L47</f>
        <v>1543618</v>
      </c>
      <c r="M46" s="94">
        <f>M47</f>
        <v>1543618</v>
      </c>
      <c r="N46" s="97">
        <f>M46/L46*100</f>
        <v>100</v>
      </c>
      <c r="O46" s="98"/>
    </row>
    <row r="47" spans="1:16" s="82" customFormat="1" ht="16.5" customHeight="1">
      <c r="A47" s="70"/>
      <c r="B47" s="71" t="s">
        <v>21</v>
      </c>
      <c r="C47" s="72">
        <v>2504940</v>
      </c>
      <c r="D47" s="73">
        <f t="shared" si="7"/>
        <v>3630664</v>
      </c>
      <c r="E47" s="74">
        <f t="shared" si="7"/>
        <v>1543618</v>
      </c>
      <c r="F47" s="112"/>
      <c r="G47" s="113"/>
      <c r="H47" s="77"/>
      <c r="I47" s="74">
        <v>2087046</v>
      </c>
      <c r="J47" s="74"/>
      <c r="K47" s="77">
        <f t="shared" si="9"/>
        <v>0</v>
      </c>
      <c r="L47" s="74">
        <v>1543618</v>
      </c>
      <c r="M47" s="74">
        <v>1543618</v>
      </c>
      <c r="N47" s="177"/>
      <c r="O47" s="80"/>
      <c r="P47" s="81"/>
    </row>
    <row r="48" spans="1:16" s="109" customFormat="1" ht="15" hidden="1">
      <c r="A48" s="101"/>
      <c r="B48" s="102" t="s">
        <v>22</v>
      </c>
      <c r="C48" s="103"/>
      <c r="D48" s="169">
        <f t="shared" si="7"/>
        <v>0</v>
      </c>
      <c r="E48" s="105">
        <f t="shared" si="7"/>
        <v>0</v>
      </c>
      <c r="F48" s="159"/>
      <c r="G48" s="175" t="e">
        <f t="shared" si="8"/>
        <v>#DIV/0!</v>
      </c>
      <c r="H48" s="104"/>
      <c r="I48" s="105"/>
      <c r="J48" s="105"/>
      <c r="K48" s="104"/>
      <c r="L48" s="105"/>
      <c r="M48" s="105"/>
      <c r="N48" s="178" t="e">
        <f>M48/L48*100</f>
        <v>#DIV/0!</v>
      </c>
      <c r="O48" s="107"/>
      <c r="P48" s="108"/>
    </row>
    <row r="49" spans="1:15" s="139" customFormat="1" ht="15">
      <c r="A49" s="90" t="s">
        <v>52</v>
      </c>
      <c r="B49" s="59" t="s">
        <v>53</v>
      </c>
      <c r="C49" s="92">
        <f>C50+C51</f>
        <v>109862426</v>
      </c>
      <c r="D49" s="96">
        <f t="shared" si="7"/>
        <v>121291237</v>
      </c>
      <c r="E49" s="94">
        <f t="shared" si="7"/>
        <v>120558423</v>
      </c>
      <c r="F49" s="63">
        <f>E49/C49*100</f>
        <v>109.73580994834393</v>
      </c>
      <c r="G49" s="110">
        <f t="shared" si="8"/>
        <v>99.39582279963061</v>
      </c>
      <c r="H49" s="93">
        <f>E49/E79*100</f>
        <v>35.91675532415811</v>
      </c>
      <c r="I49" s="94">
        <f>I50+I51</f>
        <v>72153721</v>
      </c>
      <c r="J49" s="94">
        <f>J50+J51</f>
        <v>71531303</v>
      </c>
      <c r="K49" s="66">
        <f t="shared" si="9"/>
        <v>99.13737227772356</v>
      </c>
      <c r="L49" s="94">
        <f>L50+L52</f>
        <v>49137516</v>
      </c>
      <c r="M49" s="94">
        <f>M50+M52</f>
        <v>49027120</v>
      </c>
      <c r="N49" s="131">
        <f>M49/L49*100</f>
        <v>99.77533255852819</v>
      </c>
      <c r="O49" s="98"/>
    </row>
    <row r="50" spans="1:15" s="81" customFormat="1" ht="15.75" customHeight="1">
      <c r="A50" s="70"/>
      <c r="B50" s="71" t="s">
        <v>21</v>
      </c>
      <c r="C50" s="72">
        <f>109862426-8000</f>
        <v>109854426</v>
      </c>
      <c r="D50" s="73">
        <f t="shared" si="7"/>
        <v>121284137</v>
      </c>
      <c r="E50" s="74">
        <f t="shared" si="7"/>
        <v>120551323</v>
      </c>
      <c r="F50" s="112">
        <f>E50/C50*100</f>
        <v>109.73733821157101</v>
      </c>
      <c r="G50" s="113">
        <f t="shared" si="8"/>
        <v>99.3957874309647</v>
      </c>
      <c r="H50" s="77"/>
      <c r="I50" s="74">
        <v>72146621</v>
      </c>
      <c r="J50" s="74">
        <v>71524203</v>
      </c>
      <c r="K50" s="77">
        <f t="shared" si="9"/>
        <v>99.1372873859193</v>
      </c>
      <c r="L50" s="74">
        <v>49137516</v>
      </c>
      <c r="M50" s="74">
        <v>49027120</v>
      </c>
      <c r="N50" s="132"/>
      <c r="O50" s="80"/>
    </row>
    <row r="51" spans="1:16" s="82" customFormat="1" ht="25.5">
      <c r="A51" s="70"/>
      <c r="B51" s="71" t="s">
        <v>30</v>
      </c>
      <c r="C51" s="72">
        <v>8000</v>
      </c>
      <c r="D51" s="73">
        <f>I51+L51</f>
        <v>7100</v>
      </c>
      <c r="E51" s="74">
        <f>J51+M51</f>
        <v>7100</v>
      </c>
      <c r="F51" s="112">
        <f>E51/C51*100</f>
        <v>88.75</v>
      </c>
      <c r="G51" s="113">
        <f>E51/D51*100</f>
        <v>100</v>
      </c>
      <c r="H51" s="77"/>
      <c r="I51" s="74">
        <v>7100</v>
      </c>
      <c r="J51" s="74">
        <v>7100</v>
      </c>
      <c r="K51" s="77">
        <f>J51/I51*100</f>
        <v>100</v>
      </c>
      <c r="L51" s="73"/>
      <c r="M51" s="74"/>
      <c r="N51" s="132"/>
      <c r="O51" s="80"/>
      <c r="P51" s="81"/>
    </row>
    <row r="52" spans="1:16" s="82" customFormat="1" ht="13.5" hidden="1">
      <c r="A52" s="70"/>
      <c r="B52" s="71" t="s">
        <v>22</v>
      </c>
      <c r="C52" s="72">
        <v>0</v>
      </c>
      <c r="D52" s="73">
        <f>I52+L52</f>
        <v>0</v>
      </c>
      <c r="E52" s="74">
        <f>J52+M52</f>
        <v>0</v>
      </c>
      <c r="F52" s="112" t="e">
        <f>E52/C52*100</f>
        <v>#DIV/0!</v>
      </c>
      <c r="G52" s="113" t="e">
        <f>E52/D52*100</f>
        <v>#DIV/0!</v>
      </c>
      <c r="H52" s="77"/>
      <c r="I52" s="74"/>
      <c r="J52" s="74"/>
      <c r="K52" s="77" t="e">
        <f t="shared" si="9"/>
        <v>#DIV/0!</v>
      </c>
      <c r="L52" s="74"/>
      <c r="M52" s="74"/>
      <c r="N52" s="132"/>
      <c r="O52" s="80"/>
      <c r="P52" s="81"/>
    </row>
    <row r="53" spans="1:16" s="111" customFormat="1" ht="17.25" customHeight="1">
      <c r="A53" s="58" t="s">
        <v>54</v>
      </c>
      <c r="B53" s="59" t="s">
        <v>55</v>
      </c>
      <c r="C53" s="60">
        <f>SUM(C54)</f>
        <v>39081</v>
      </c>
      <c r="D53" s="61">
        <f t="shared" si="7"/>
        <v>46060</v>
      </c>
      <c r="E53" s="62">
        <f t="shared" si="7"/>
        <v>46058</v>
      </c>
      <c r="F53" s="63">
        <f>E53/C53*100</f>
        <v>117.85266497786648</v>
      </c>
      <c r="G53" s="110">
        <f>E53/D53*100</f>
        <v>99.99565783760312</v>
      </c>
      <c r="H53" s="93">
        <f>E53/E79*100</f>
        <v>0.01372159551821671</v>
      </c>
      <c r="I53" s="62">
        <f>SUM(I54)</f>
        <v>46060</v>
      </c>
      <c r="J53" s="62">
        <f>SUM(J54)</f>
        <v>46058</v>
      </c>
      <c r="K53" s="66">
        <f>J53/I53*100</f>
        <v>99.99565783760312</v>
      </c>
      <c r="L53" s="96"/>
      <c r="M53" s="94"/>
      <c r="N53" s="131"/>
      <c r="O53" s="68"/>
      <c r="P53" s="69"/>
    </row>
    <row r="54" spans="1:15" s="81" customFormat="1" ht="12.75" customHeight="1">
      <c r="A54" s="83"/>
      <c r="B54" s="84" t="s">
        <v>21</v>
      </c>
      <c r="C54" s="85">
        <v>39081</v>
      </c>
      <c r="D54" s="88">
        <f t="shared" si="7"/>
        <v>46060</v>
      </c>
      <c r="E54" s="87">
        <f t="shared" si="7"/>
        <v>46058</v>
      </c>
      <c r="F54" s="159"/>
      <c r="G54" s="136"/>
      <c r="H54" s="86"/>
      <c r="I54" s="87">
        <v>46060</v>
      </c>
      <c r="J54" s="87">
        <v>46058</v>
      </c>
      <c r="K54" s="86"/>
      <c r="L54" s="87"/>
      <c r="M54" s="87"/>
      <c r="N54" s="162"/>
      <c r="O54" s="80"/>
    </row>
    <row r="55" spans="1:15" s="139" customFormat="1" ht="18" customHeight="1">
      <c r="A55" s="90" t="s">
        <v>56</v>
      </c>
      <c r="B55" s="59" t="s">
        <v>57</v>
      </c>
      <c r="C55" s="92">
        <f>SUM(C56:C57)</f>
        <v>2547898</v>
      </c>
      <c r="D55" s="96">
        <f t="shared" si="7"/>
        <v>3695769</v>
      </c>
      <c r="E55" s="94">
        <f t="shared" si="7"/>
        <v>2990693</v>
      </c>
      <c r="F55" s="63">
        <f aca="true" t="shared" si="10" ref="F55:F61">E55/C55*100</f>
        <v>117.37883541648841</v>
      </c>
      <c r="G55" s="110">
        <f t="shared" si="8"/>
        <v>80.92207602802016</v>
      </c>
      <c r="H55" s="179">
        <f>E55/E$79*100</f>
        <v>0.8909870091007444</v>
      </c>
      <c r="I55" s="94">
        <f>SUM(I56:I57)</f>
        <v>3627269</v>
      </c>
      <c r="J55" s="94">
        <f>SUM(J56:J57)</f>
        <v>2922295</v>
      </c>
      <c r="K55" s="66">
        <f t="shared" si="9"/>
        <v>80.56460659520978</v>
      </c>
      <c r="L55" s="94">
        <f>SUM(L56:L57)</f>
        <v>68500</v>
      </c>
      <c r="M55" s="94">
        <f>SUM(M56:M57)</f>
        <v>68398</v>
      </c>
      <c r="N55" s="97">
        <f aca="true" t="shared" si="11" ref="N55:N66">M55/L55*100</f>
        <v>99.85109489051095</v>
      </c>
      <c r="O55" s="98"/>
    </row>
    <row r="56" spans="1:16" s="82" customFormat="1" ht="14.25">
      <c r="A56" s="70"/>
      <c r="B56" s="71" t="s">
        <v>21</v>
      </c>
      <c r="C56" s="72">
        <v>2539398</v>
      </c>
      <c r="D56" s="73">
        <f t="shared" si="7"/>
        <v>3686749</v>
      </c>
      <c r="E56" s="74">
        <f t="shared" si="7"/>
        <v>2981725</v>
      </c>
      <c r="F56" s="75">
        <f t="shared" si="10"/>
        <v>117.41857715883843</v>
      </c>
      <c r="G56" s="113">
        <f t="shared" si="8"/>
        <v>80.87681043651195</v>
      </c>
      <c r="H56" s="115"/>
      <c r="I56" s="74">
        <v>3626749</v>
      </c>
      <c r="J56" s="74">
        <v>2921775</v>
      </c>
      <c r="K56" s="77">
        <f>J56/I56*100</f>
        <v>80.5618199660357</v>
      </c>
      <c r="L56" s="74">
        <v>60000</v>
      </c>
      <c r="M56" s="74">
        <v>59950</v>
      </c>
      <c r="N56" s="79">
        <f>M56/L56*100</f>
        <v>99.91666666666667</v>
      </c>
      <c r="O56" s="80"/>
      <c r="P56" s="81"/>
    </row>
    <row r="57" spans="1:16" s="82" customFormat="1" ht="14.25">
      <c r="A57" s="70"/>
      <c r="B57" s="71" t="s">
        <v>22</v>
      </c>
      <c r="C57" s="72">
        <v>8500</v>
      </c>
      <c r="D57" s="160">
        <f t="shared" si="7"/>
        <v>9020</v>
      </c>
      <c r="E57" s="87">
        <f t="shared" si="7"/>
        <v>8968</v>
      </c>
      <c r="F57" s="180">
        <f t="shared" si="10"/>
        <v>105.50588235294119</v>
      </c>
      <c r="G57" s="136">
        <f t="shared" si="8"/>
        <v>99.42350332594235</v>
      </c>
      <c r="H57" s="114"/>
      <c r="I57" s="74">
        <v>520</v>
      </c>
      <c r="J57" s="74">
        <v>520</v>
      </c>
      <c r="K57" s="77">
        <f>J57/I57*100</f>
        <v>100</v>
      </c>
      <c r="L57" s="74">
        <v>8500</v>
      </c>
      <c r="M57" s="74">
        <v>8448</v>
      </c>
      <c r="N57" s="79">
        <f>M57/L57*100</f>
        <v>99.38823529411765</v>
      </c>
      <c r="O57" s="80"/>
      <c r="P57" s="81"/>
    </row>
    <row r="58" spans="1:15" s="99" customFormat="1" ht="19.5" customHeight="1">
      <c r="A58" s="90" t="s">
        <v>58</v>
      </c>
      <c r="B58" s="133" t="s">
        <v>59</v>
      </c>
      <c r="C58" s="92">
        <f>C59+C61+C62</f>
        <v>42381189</v>
      </c>
      <c r="D58" s="181">
        <f t="shared" si="7"/>
        <v>46081265</v>
      </c>
      <c r="E58" s="166">
        <f t="shared" si="7"/>
        <v>42144784</v>
      </c>
      <c r="F58" s="182">
        <f t="shared" si="10"/>
        <v>99.44219356375301</v>
      </c>
      <c r="G58" s="183">
        <f t="shared" si="8"/>
        <v>91.45752400677368</v>
      </c>
      <c r="H58" s="179">
        <f>E58/E$79*100</f>
        <v>12.555770533905322</v>
      </c>
      <c r="I58" s="94">
        <f>I59+I61+I62</f>
        <v>40927415</v>
      </c>
      <c r="J58" s="94">
        <f>J59+J61+J62</f>
        <v>37114550</v>
      </c>
      <c r="K58" s="66">
        <f>J58/I58*100</f>
        <v>90.68383625010277</v>
      </c>
      <c r="L58" s="94">
        <f>L59+L61</f>
        <v>5153850</v>
      </c>
      <c r="M58" s="94">
        <f>M59+M61</f>
        <v>5030234</v>
      </c>
      <c r="N58" s="131">
        <f t="shared" si="11"/>
        <v>97.60148238695344</v>
      </c>
      <c r="O58" s="98"/>
    </row>
    <row r="59" spans="1:15" s="81" customFormat="1" ht="12.75" customHeight="1">
      <c r="A59" s="184"/>
      <c r="B59" s="71" t="s">
        <v>21</v>
      </c>
      <c r="C59" s="72">
        <f>22244126-30728</f>
        <v>22213398</v>
      </c>
      <c r="D59" s="73">
        <f t="shared" si="7"/>
        <v>23551517</v>
      </c>
      <c r="E59" s="74">
        <f t="shared" si="7"/>
        <v>22301364</v>
      </c>
      <c r="F59" s="75">
        <f t="shared" si="10"/>
        <v>100.39600424932738</v>
      </c>
      <c r="G59" s="113">
        <f t="shared" si="8"/>
        <v>94.69183662351772</v>
      </c>
      <c r="H59" s="185"/>
      <c r="I59" s="74">
        <v>18415167</v>
      </c>
      <c r="J59" s="74">
        <v>17288600</v>
      </c>
      <c r="K59" s="78">
        <f>J59/I59*100</f>
        <v>93.88239596198069</v>
      </c>
      <c r="L59" s="74">
        <v>5136350</v>
      </c>
      <c r="M59" s="74">
        <v>5012764</v>
      </c>
      <c r="N59" s="79">
        <f t="shared" si="11"/>
        <v>97.59389449706504</v>
      </c>
      <c r="O59" s="80"/>
    </row>
    <row r="60" spans="1:15" s="128" customFormat="1" ht="15.75" customHeight="1">
      <c r="A60" s="117"/>
      <c r="B60" s="118" t="s">
        <v>60</v>
      </c>
      <c r="C60" s="119">
        <v>501625</v>
      </c>
      <c r="D60" s="120">
        <f>I60+L60</f>
        <v>574500</v>
      </c>
      <c r="E60" s="121">
        <f>J60+M60</f>
        <v>533507</v>
      </c>
      <c r="F60" s="122">
        <f t="shared" si="10"/>
        <v>106.35574383254422</v>
      </c>
      <c r="G60" s="143">
        <f>E60/D60*100</f>
        <v>92.86457789382071</v>
      </c>
      <c r="H60" s="144"/>
      <c r="I60" s="121"/>
      <c r="J60" s="121"/>
      <c r="K60" s="144"/>
      <c r="L60" s="121">
        <v>574500</v>
      </c>
      <c r="M60" s="121">
        <v>533507</v>
      </c>
      <c r="N60" s="186">
        <f t="shared" si="11"/>
        <v>92.86457789382071</v>
      </c>
      <c r="O60" s="127"/>
    </row>
    <row r="61" spans="1:15" s="81" customFormat="1" ht="15">
      <c r="A61" s="184"/>
      <c r="B61" s="71" t="s">
        <v>22</v>
      </c>
      <c r="C61" s="72">
        <v>20137063</v>
      </c>
      <c r="D61" s="73">
        <f>I61+L61</f>
        <v>22506668</v>
      </c>
      <c r="E61" s="74">
        <f>J61+M61</f>
        <v>19821188</v>
      </c>
      <c r="F61" s="75">
        <f t="shared" si="10"/>
        <v>98.43137502226615</v>
      </c>
      <c r="G61" s="113">
        <f>E61/D61*100</f>
        <v>88.06806942724708</v>
      </c>
      <c r="H61" s="185"/>
      <c r="I61" s="74">
        <v>22489168</v>
      </c>
      <c r="J61" s="74">
        <v>19803718</v>
      </c>
      <c r="K61" s="78">
        <f>J61/I61*100</f>
        <v>88.05891796441736</v>
      </c>
      <c r="L61" s="74">
        <v>17500</v>
      </c>
      <c r="M61" s="74">
        <v>17470</v>
      </c>
      <c r="N61" s="79">
        <f>M61/L61*100</f>
        <v>99.82857142857144</v>
      </c>
      <c r="O61" s="80"/>
    </row>
    <row r="62" spans="1:15" s="81" customFormat="1" ht="25.5">
      <c r="A62" s="184"/>
      <c r="B62" s="71" t="s">
        <v>30</v>
      </c>
      <c r="C62" s="72">
        <v>30728</v>
      </c>
      <c r="D62" s="73">
        <f>I62</f>
        <v>23080</v>
      </c>
      <c r="E62" s="74">
        <f>J62+M62</f>
        <v>22232</v>
      </c>
      <c r="F62" s="75">
        <f>E62/C62*100</f>
        <v>72.35095027336631</v>
      </c>
      <c r="G62" s="113">
        <f>E62/D62*100</f>
        <v>96.3258232235702</v>
      </c>
      <c r="H62" s="78"/>
      <c r="I62" s="74">
        <v>23080</v>
      </c>
      <c r="J62" s="74">
        <v>22232</v>
      </c>
      <c r="K62" s="187">
        <f>J62/I62*100</f>
        <v>96.3258232235702</v>
      </c>
      <c r="L62" s="74"/>
      <c r="M62" s="74"/>
      <c r="N62" s="130"/>
      <c r="O62" s="80"/>
    </row>
    <row r="63" spans="1:15" s="139" customFormat="1" ht="44.25" customHeight="1">
      <c r="A63" s="90" t="s">
        <v>61</v>
      </c>
      <c r="B63" s="59" t="s">
        <v>62</v>
      </c>
      <c r="C63" s="92">
        <f>SUM(C64:C66)</f>
        <v>2504073</v>
      </c>
      <c r="D63" s="96">
        <f t="shared" si="7"/>
        <v>4893356</v>
      </c>
      <c r="E63" s="94">
        <f t="shared" si="7"/>
        <v>4413450</v>
      </c>
      <c r="F63" s="188">
        <f>E63/C63*100</f>
        <v>176.25085211173956</v>
      </c>
      <c r="G63" s="189">
        <f t="shared" si="8"/>
        <v>90.19270210464964</v>
      </c>
      <c r="H63" s="179">
        <f>E63/E$79*100</f>
        <v>1.3148546558659415</v>
      </c>
      <c r="I63" s="94">
        <f>SUM(I64:I66)</f>
        <v>4219758</v>
      </c>
      <c r="J63" s="94">
        <f>SUM(J64:J66)</f>
        <v>3915603</v>
      </c>
      <c r="K63" s="190">
        <f>J63/I63*100</f>
        <v>92.79212220226847</v>
      </c>
      <c r="L63" s="94">
        <f>L64+L66</f>
        <v>673598</v>
      </c>
      <c r="M63" s="94">
        <f>M64+M66</f>
        <v>497847</v>
      </c>
      <c r="N63" s="131">
        <f t="shared" si="11"/>
        <v>73.90862205647879</v>
      </c>
      <c r="O63" s="98"/>
    </row>
    <row r="64" spans="1:16" s="82" customFormat="1" ht="12" customHeight="1">
      <c r="A64" s="70"/>
      <c r="B64" s="71" t="s">
        <v>21</v>
      </c>
      <c r="C64" s="72">
        <v>2386080</v>
      </c>
      <c r="D64" s="73">
        <f t="shared" si="7"/>
        <v>4722356</v>
      </c>
      <c r="E64" s="74">
        <f t="shared" si="7"/>
        <v>4242875</v>
      </c>
      <c r="F64" s="75">
        <f>E64/C64*100</f>
        <v>177.8178015825119</v>
      </c>
      <c r="G64" s="113">
        <f t="shared" si="8"/>
        <v>89.84657234651517</v>
      </c>
      <c r="H64" s="77"/>
      <c r="I64" s="74">
        <v>4219758</v>
      </c>
      <c r="J64" s="74">
        <v>3915603</v>
      </c>
      <c r="K64" s="77"/>
      <c r="L64" s="74">
        <v>502598</v>
      </c>
      <c r="M64" s="74">
        <v>327272</v>
      </c>
      <c r="N64" s="79">
        <f t="shared" si="11"/>
        <v>65.11605696799431</v>
      </c>
      <c r="O64" s="80"/>
      <c r="P64" s="81"/>
    </row>
    <row r="65" spans="1:15" s="128" customFormat="1" ht="14.25" customHeight="1">
      <c r="A65" s="117"/>
      <c r="B65" s="118" t="s">
        <v>60</v>
      </c>
      <c r="C65" s="119"/>
      <c r="D65" s="120">
        <f>I65+L65</f>
        <v>50974</v>
      </c>
      <c r="E65" s="121">
        <f>J65+M65</f>
        <v>46204</v>
      </c>
      <c r="F65" s="122"/>
      <c r="G65" s="143">
        <f>E65/D65*100</f>
        <v>90.6422882253698</v>
      </c>
      <c r="H65" s="144"/>
      <c r="I65" s="121"/>
      <c r="J65" s="121"/>
      <c r="K65" s="144"/>
      <c r="L65" s="121">
        <v>50974</v>
      </c>
      <c r="M65" s="121">
        <v>46204</v>
      </c>
      <c r="N65" s="186">
        <f>M65/L65*100</f>
        <v>90.6422882253698</v>
      </c>
      <c r="O65" s="127"/>
    </row>
    <row r="66" spans="1:15" s="81" customFormat="1" ht="13.5">
      <c r="A66" s="70"/>
      <c r="B66" s="71" t="s">
        <v>22</v>
      </c>
      <c r="C66" s="72">
        <v>117993</v>
      </c>
      <c r="D66" s="73">
        <f t="shared" si="7"/>
        <v>171000</v>
      </c>
      <c r="E66" s="74">
        <f t="shared" si="7"/>
        <v>170575</v>
      </c>
      <c r="F66" s="75">
        <f>E66/C66*100</f>
        <v>144.56366055613466</v>
      </c>
      <c r="G66" s="113">
        <f t="shared" si="8"/>
        <v>99.75146198830409</v>
      </c>
      <c r="H66" s="77"/>
      <c r="I66" s="74"/>
      <c r="J66" s="74"/>
      <c r="K66" s="77"/>
      <c r="L66" s="74">
        <v>171000</v>
      </c>
      <c r="M66" s="74">
        <v>170575</v>
      </c>
      <c r="N66" s="79">
        <f t="shared" si="11"/>
        <v>99.75146198830409</v>
      </c>
      <c r="O66" s="80"/>
    </row>
    <row r="67" spans="1:15" s="139" customFormat="1" ht="30.75" customHeight="1">
      <c r="A67" s="90" t="s">
        <v>63</v>
      </c>
      <c r="B67" s="59" t="s">
        <v>64</v>
      </c>
      <c r="C67" s="92">
        <f>C68</f>
        <v>9871306</v>
      </c>
      <c r="D67" s="96">
        <f t="shared" si="7"/>
        <v>11405247</v>
      </c>
      <c r="E67" s="94">
        <f t="shared" si="7"/>
        <v>11337011</v>
      </c>
      <c r="F67" s="176">
        <f>E67/C67*100</f>
        <v>114.84813660927946</v>
      </c>
      <c r="G67" s="110">
        <f t="shared" si="8"/>
        <v>99.40171396551078</v>
      </c>
      <c r="H67" s="93">
        <f>E67/E79*100</f>
        <v>3.3775213714788643</v>
      </c>
      <c r="I67" s="94">
        <f>SUM(I68:I68)</f>
        <v>2659072</v>
      </c>
      <c r="J67" s="94">
        <f>SUM(J68:J68)</f>
        <v>2613564</v>
      </c>
      <c r="K67" s="66">
        <f>J67/I67*100</f>
        <v>98.28857586406085</v>
      </c>
      <c r="L67" s="94">
        <f>L68</f>
        <v>8746175</v>
      </c>
      <c r="M67" s="94">
        <f>M68</f>
        <v>8723447</v>
      </c>
      <c r="N67" s="131">
        <f>M67/L67*100</f>
        <v>99.74013783168071</v>
      </c>
      <c r="O67" s="98"/>
    </row>
    <row r="68" spans="1:15" s="81" customFormat="1" ht="16.5" customHeight="1">
      <c r="A68" s="70"/>
      <c r="B68" s="71" t="s">
        <v>21</v>
      </c>
      <c r="C68" s="72">
        <v>9871306</v>
      </c>
      <c r="D68" s="73">
        <f t="shared" si="7"/>
        <v>11405247</v>
      </c>
      <c r="E68" s="74">
        <f t="shared" si="7"/>
        <v>11337011</v>
      </c>
      <c r="F68" s="191"/>
      <c r="G68" s="192"/>
      <c r="H68" s="77"/>
      <c r="I68" s="74">
        <v>2659072</v>
      </c>
      <c r="J68" s="74">
        <v>2613564</v>
      </c>
      <c r="K68" s="77"/>
      <c r="L68" s="74">
        <v>8746175</v>
      </c>
      <c r="M68" s="74">
        <v>8723447</v>
      </c>
      <c r="N68" s="132">
        <f>M68/L68*100</f>
        <v>99.74013783168071</v>
      </c>
      <c r="O68" s="80"/>
    </row>
    <row r="69" spans="1:15" s="139" customFormat="1" ht="42.75" customHeight="1">
      <c r="A69" s="90" t="s">
        <v>65</v>
      </c>
      <c r="B69" s="59" t="s">
        <v>66</v>
      </c>
      <c r="C69" s="92">
        <f>SUM(C70:C70)</f>
        <v>13336539</v>
      </c>
      <c r="D69" s="96">
        <f>I69+L69</f>
        <v>20092604</v>
      </c>
      <c r="E69" s="94">
        <f>J69+M69</f>
        <v>17523267</v>
      </c>
      <c r="F69" s="63">
        <f>E69/C69*100</f>
        <v>131.39291235904608</v>
      </c>
      <c r="G69" s="110">
        <f t="shared" si="8"/>
        <v>87.21252357335068</v>
      </c>
      <c r="H69" s="93">
        <f>E69/E79*100</f>
        <v>5.2205302429917655</v>
      </c>
      <c r="I69" s="94">
        <f>SUM(I70:I70)</f>
        <v>15157404</v>
      </c>
      <c r="J69" s="94">
        <f>SUM(J70:J70)</f>
        <v>12588333</v>
      </c>
      <c r="K69" s="66">
        <f>J69/I69*100</f>
        <v>83.05071897536016</v>
      </c>
      <c r="L69" s="94">
        <f>SUM(L70:L70)</f>
        <v>4935200</v>
      </c>
      <c r="M69" s="94">
        <f>SUM(M70:M70)</f>
        <v>4934934</v>
      </c>
      <c r="N69" s="131">
        <f>M69/L69*100</f>
        <v>99.99461014751175</v>
      </c>
      <c r="O69" s="98"/>
    </row>
    <row r="70" spans="1:15" s="81" customFormat="1" ht="15.75" customHeight="1">
      <c r="A70" s="70"/>
      <c r="B70" s="71" t="s">
        <v>21</v>
      </c>
      <c r="C70" s="72">
        <v>13336539</v>
      </c>
      <c r="D70" s="73">
        <f aca="true" t="shared" si="12" ref="D70:E82">I70+L70</f>
        <v>20092604</v>
      </c>
      <c r="E70" s="74">
        <f t="shared" si="12"/>
        <v>17523267</v>
      </c>
      <c r="F70" s="75"/>
      <c r="G70" s="76"/>
      <c r="H70" s="77"/>
      <c r="I70" s="74">
        <v>15157404</v>
      </c>
      <c r="J70" s="74">
        <v>12588333</v>
      </c>
      <c r="K70" s="77"/>
      <c r="L70" s="74">
        <v>4935200</v>
      </c>
      <c r="M70" s="74">
        <v>4934934</v>
      </c>
      <c r="N70" s="132"/>
      <c r="O70" s="80"/>
    </row>
    <row r="71" spans="1:15" s="139" customFormat="1" ht="42.75" customHeight="1">
      <c r="A71" s="90" t="s">
        <v>67</v>
      </c>
      <c r="B71" s="59" t="s">
        <v>68</v>
      </c>
      <c r="C71" s="92">
        <f>C72+C74+C75</f>
        <v>20223219</v>
      </c>
      <c r="D71" s="96">
        <f t="shared" si="12"/>
        <v>22372761</v>
      </c>
      <c r="E71" s="94">
        <f t="shared" si="12"/>
        <v>22142676</v>
      </c>
      <c r="F71" s="63">
        <f>E71/C71*100</f>
        <v>109.49135248943307</v>
      </c>
      <c r="G71" s="110">
        <f t="shared" si="8"/>
        <v>98.97158424031794</v>
      </c>
      <c r="H71" s="93">
        <f>E71/E79*100</f>
        <v>6.5967441869582855</v>
      </c>
      <c r="I71" s="94">
        <f>I72+I75</f>
        <v>5492311</v>
      </c>
      <c r="J71" s="94">
        <f>J72+J75</f>
        <v>5374919</v>
      </c>
      <c r="K71" s="66">
        <f>J71/I71*100</f>
        <v>97.86261193148022</v>
      </c>
      <c r="L71" s="94">
        <f>L72+L75</f>
        <v>16880450</v>
      </c>
      <c r="M71" s="94">
        <f>M72+M75</f>
        <v>16767757</v>
      </c>
      <c r="N71" s="131">
        <f>M71/L71*100</f>
        <v>99.33240523801203</v>
      </c>
      <c r="O71" s="98"/>
    </row>
    <row r="72" spans="1:15" s="81" customFormat="1" ht="13.5">
      <c r="A72" s="70"/>
      <c r="B72" s="71" t="s">
        <v>21</v>
      </c>
      <c r="C72" s="72">
        <f>20218219-200000</f>
        <v>20018219</v>
      </c>
      <c r="D72" s="73">
        <f t="shared" si="12"/>
        <v>22297761</v>
      </c>
      <c r="E72" s="74">
        <f t="shared" si="12"/>
        <v>22067676</v>
      </c>
      <c r="F72" s="75">
        <f>E72/C72*100</f>
        <v>110.23795873149353</v>
      </c>
      <c r="G72" s="76">
        <f t="shared" si="8"/>
        <v>98.96812509560937</v>
      </c>
      <c r="H72" s="193"/>
      <c r="I72" s="74">
        <v>5487311</v>
      </c>
      <c r="J72" s="74">
        <v>5369919</v>
      </c>
      <c r="K72" s="77">
        <f>J72/I72*100</f>
        <v>97.86066435818928</v>
      </c>
      <c r="L72" s="74">
        <v>16810450</v>
      </c>
      <c r="M72" s="74">
        <v>16697757</v>
      </c>
      <c r="N72" s="79">
        <f>M72/L72*100</f>
        <v>99.32962532234414</v>
      </c>
      <c r="O72" s="80"/>
    </row>
    <row r="73" spans="1:15" s="201" customFormat="1" ht="14.25" customHeight="1">
      <c r="A73" s="194"/>
      <c r="B73" s="195" t="s">
        <v>29</v>
      </c>
      <c r="C73" s="196">
        <v>25000</v>
      </c>
      <c r="D73" s="197">
        <f t="shared" si="12"/>
        <v>30000</v>
      </c>
      <c r="E73" s="198">
        <f t="shared" si="12"/>
        <v>30000</v>
      </c>
      <c r="F73" s="75">
        <f>E73/C73*100</f>
        <v>120</v>
      </c>
      <c r="G73" s="199">
        <f>E73/D73*100</f>
        <v>100</v>
      </c>
      <c r="H73" s="193"/>
      <c r="I73" s="198"/>
      <c r="J73" s="198"/>
      <c r="K73" s="193"/>
      <c r="L73" s="198">
        <v>30000</v>
      </c>
      <c r="M73" s="198">
        <v>30000</v>
      </c>
      <c r="N73" s="200"/>
      <c r="O73" s="116"/>
    </row>
    <row r="74" spans="1:16" s="82" customFormat="1" ht="13.5">
      <c r="A74" s="70"/>
      <c r="B74" s="71" t="s">
        <v>22</v>
      </c>
      <c r="C74" s="72">
        <v>5000</v>
      </c>
      <c r="D74" s="73"/>
      <c r="E74" s="74"/>
      <c r="F74" s="75"/>
      <c r="G74" s="76"/>
      <c r="H74" s="77"/>
      <c r="I74" s="74"/>
      <c r="J74" s="74"/>
      <c r="K74" s="77"/>
      <c r="L74" s="74"/>
      <c r="M74" s="74"/>
      <c r="N74" s="79"/>
      <c r="O74" s="80"/>
      <c r="P74" s="81"/>
    </row>
    <row r="75" spans="1:16" s="82" customFormat="1" ht="27.75" customHeight="1">
      <c r="A75" s="83"/>
      <c r="B75" s="84" t="s">
        <v>30</v>
      </c>
      <c r="C75" s="85">
        <v>200000</v>
      </c>
      <c r="D75" s="88">
        <f t="shared" si="12"/>
        <v>75000</v>
      </c>
      <c r="E75" s="87">
        <f t="shared" si="12"/>
        <v>75000</v>
      </c>
      <c r="F75" s="202">
        <f>E75/C75*100</f>
        <v>37.5</v>
      </c>
      <c r="G75" s="203">
        <f>E75/D75*100</f>
        <v>100</v>
      </c>
      <c r="H75" s="86"/>
      <c r="I75" s="87">
        <v>5000</v>
      </c>
      <c r="J75" s="87">
        <v>5000</v>
      </c>
      <c r="K75" s="86">
        <f>J75/I75*100</f>
        <v>100</v>
      </c>
      <c r="L75" s="87">
        <v>70000</v>
      </c>
      <c r="M75" s="87">
        <v>70000</v>
      </c>
      <c r="N75" s="89">
        <f>M75/L75*100</f>
        <v>100</v>
      </c>
      <c r="O75" s="80"/>
      <c r="P75" s="81"/>
    </row>
    <row r="76" spans="1:16" s="111" customFormat="1" ht="27" customHeight="1">
      <c r="A76" s="58" t="s">
        <v>69</v>
      </c>
      <c r="B76" s="59" t="s">
        <v>70</v>
      </c>
      <c r="C76" s="204">
        <f>C77</f>
        <v>15325131</v>
      </c>
      <c r="D76" s="205">
        <f t="shared" si="12"/>
        <v>13323401</v>
      </c>
      <c r="E76" s="206">
        <f t="shared" si="12"/>
        <v>10123648</v>
      </c>
      <c r="F76" s="207">
        <f>E76/C76*100</f>
        <v>66.05912862996081</v>
      </c>
      <c r="G76" s="110">
        <f>E76/D76*100</f>
        <v>75.98396235315592</v>
      </c>
      <c r="H76" s="93">
        <f>E76/E79*100</f>
        <v>3.016036367727725</v>
      </c>
      <c r="I76" s="205">
        <f>SUM(I77)</f>
        <v>13323401</v>
      </c>
      <c r="J76" s="206">
        <f>SUM(J77)</f>
        <v>10123648</v>
      </c>
      <c r="K76" s="208">
        <f>J76/I76*100</f>
        <v>75.98396235315592</v>
      </c>
      <c r="L76" s="151"/>
      <c r="M76" s="152"/>
      <c r="N76" s="209"/>
      <c r="O76" s="68"/>
      <c r="P76" s="69"/>
    </row>
    <row r="77" spans="1:15" s="81" customFormat="1" ht="13.5" customHeight="1">
      <c r="A77" s="70"/>
      <c r="B77" s="71" t="s">
        <v>21</v>
      </c>
      <c r="C77" s="210">
        <v>15325131</v>
      </c>
      <c r="D77" s="211">
        <f t="shared" si="12"/>
        <v>13323401</v>
      </c>
      <c r="E77" s="172">
        <f t="shared" si="12"/>
        <v>10123648</v>
      </c>
      <c r="F77" s="75">
        <f>E77/C77*100</f>
        <v>66.05912862996081</v>
      </c>
      <c r="G77" s="76">
        <f>E77/D77*100</f>
        <v>75.98396235315592</v>
      </c>
      <c r="H77" s="77"/>
      <c r="I77" s="211">
        <v>13323401</v>
      </c>
      <c r="J77" s="172">
        <v>10123648</v>
      </c>
      <c r="K77" s="187">
        <f>J77/I77*100</f>
        <v>75.98396235315592</v>
      </c>
      <c r="L77" s="211"/>
      <c r="M77" s="172"/>
      <c r="N77" s="130"/>
      <c r="O77" s="80"/>
    </row>
    <row r="78" spans="1:15" s="201" customFormat="1" ht="18.75" customHeight="1" thickBot="1">
      <c r="A78" s="194"/>
      <c r="B78" s="195" t="s">
        <v>29</v>
      </c>
      <c r="C78" s="196"/>
      <c r="D78" s="197">
        <f t="shared" si="12"/>
        <v>250000</v>
      </c>
      <c r="E78" s="198">
        <f t="shared" si="12"/>
        <v>250000</v>
      </c>
      <c r="F78" s="75"/>
      <c r="G78" s="199">
        <f>E78/D78*100</f>
        <v>100</v>
      </c>
      <c r="H78" s="193"/>
      <c r="I78" s="198">
        <v>250000</v>
      </c>
      <c r="J78" s="198">
        <v>250000</v>
      </c>
      <c r="K78" s="193"/>
      <c r="L78" s="198"/>
      <c r="M78" s="198"/>
      <c r="N78" s="200"/>
      <c r="O78" s="116"/>
    </row>
    <row r="79" spans="1:15" s="223" customFormat="1" ht="18" thickBot="1" thickTop="1">
      <c r="A79" s="212"/>
      <c r="B79" s="213" t="s">
        <v>7</v>
      </c>
      <c r="C79" s="214">
        <f>C8+C14+C16+C20+C22+C25+C29+C34+C38+C41+C43+C46+C49+C53+C55+C58+C63+C67+C69+C71+C76</f>
        <v>308015070</v>
      </c>
      <c r="D79" s="215">
        <f>D8+D11+D22+D25+D29+D34+D43+D38+D46+D49+D55+D63+D67+D69+D71+D16+D76+D53+D20+D14+D41+D58+D36</f>
        <v>363128780</v>
      </c>
      <c r="E79" s="216">
        <f>E8+E11+E22+E25+E29+E34+E43+E38+E46+E49+E55+E63+E67+E69+E71+E16+E76+E53+E20+E14+E41+E58+E36</f>
        <v>335660674</v>
      </c>
      <c r="F79" s="217">
        <f>E79/C79*100</f>
        <v>108.97540630073716</v>
      </c>
      <c r="G79" s="218">
        <f>E79/D79*100</f>
        <v>92.4357122010544</v>
      </c>
      <c r="H79" s="219">
        <f>E79/E79*100</f>
        <v>100</v>
      </c>
      <c r="I79" s="215">
        <f>I8+I11+I22+I25+I29+I34+I43+I38+I46+I49+I55+I63+I67+I69+I71+I16+I76+I53+I20+I14+I41+I58+I36</f>
        <v>247424397</v>
      </c>
      <c r="J79" s="216">
        <f>J8+J11+J22+J25+J29+J34+J43+J38+J46+J49+J55+J63+J67+J69+J71+J16+J76+J53+J20+J14+J41+J58+J36</f>
        <v>223806614</v>
      </c>
      <c r="K79" s="220">
        <f>J79/I79*100</f>
        <v>90.45454559600282</v>
      </c>
      <c r="L79" s="215">
        <f>L8+L11+L22+L25+L29+L34+L43+L38+L46+L49+L55+L63+L67+L69+L71+L16+L76+L53+L20+L14+L41+L58+L36</f>
        <v>115704383</v>
      </c>
      <c r="M79" s="216">
        <f>M8+M11+M22+M25+M29+M34+M43+M38+M46+M49+M55+M63+M67+M69+M71+M16+M76+M53+M20+M14+M41+M58+M36</f>
        <v>111854060</v>
      </c>
      <c r="N79" s="221">
        <f>M79/L79*100</f>
        <v>96.67227558700175</v>
      </c>
      <c r="O79" s="222"/>
    </row>
    <row r="80" spans="1:15" s="223" customFormat="1" ht="12" customHeight="1" thickTop="1">
      <c r="A80" s="224" t="s">
        <v>71</v>
      </c>
      <c r="B80" s="225"/>
      <c r="C80" s="226"/>
      <c r="D80" s="227"/>
      <c r="E80" s="228"/>
      <c r="F80" s="229"/>
      <c r="G80" s="230"/>
      <c r="H80" s="231"/>
      <c r="I80" s="227"/>
      <c r="J80" s="228"/>
      <c r="K80" s="232"/>
      <c r="L80" s="227"/>
      <c r="M80" s="228"/>
      <c r="N80" s="233"/>
      <c r="O80" s="222"/>
    </row>
    <row r="81" spans="1:15" s="244" customFormat="1" ht="15">
      <c r="A81" s="234" t="s">
        <v>43</v>
      </c>
      <c r="B81" s="235" t="s">
        <v>72</v>
      </c>
      <c r="C81" s="236">
        <f>C9+C15+C17+C21+C23+C26+C30+C39+C42+C44+C47+C50+C54+C56+C59+C64+C68+C70+C72+C77</f>
        <v>277792325</v>
      </c>
      <c r="D81" s="237">
        <f>D9+D15+D17+D21+D23+D26+D30+D39+D42+D44+D47+D50+D54+D56+D59+D64+D68+D70+D72+D77</f>
        <v>329447164</v>
      </c>
      <c r="E81" s="238">
        <f>E9+E15+E17+E21+E23+E26+E30+E39+E42+E44+E47+E50+E54+E56+E59+E64+E68+E70+E72+E77</f>
        <v>304732198</v>
      </c>
      <c r="F81" s="239">
        <f>E81/C81*100</f>
        <v>109.69784640378384</v>
      </c>
      <c r="G81" s="239">
        <f>E81/D81*100</f>
        <v>92.49804864005446</v>
      </c>
      <c r="H81" s="240">
        <f>E81/E79*100</f>
        <v>90.7857910098816</v>
      </c>
      <c r="I81" s="237">
        <f>I9+I15+I17+I21+I23+I26+I30+I39+I42+I44+I47+I50+I54+I56+I59+I64+I68+I70+I72+I77</f>
        <v>224073420</v>
      </c>
      <c r="J81" s="238">
        <f>J9+J15+J17+J21+J23+J26+J30+J39+J42+J44+J47+J50+J54+J56+J59+J64+J68+J70+J72+J77</f>
        <v>203142190</v>
      </c>
      <c r="K81" s="241">
        <f>J81/I81*100</f>
        <v>90.65876265020634</v>
      </c>
      <c r="L81" s="237">
        <f>L9+L15+L17+L21+L23+L26+L30+L39+L42+L44+L47+L50+L54+L56+L59+L64+L68+L70+L72+L77</f>
        <v>105373744</v>
      </c>
      <c r="M81" s="238">
        <f>M9+M15+M17+M21+M23+M26+M30+M39+M42+M44+M47+M50+M54+M56+M59+M64+M68+M70+M72+M77</f>
        <v>101590008</v>
      </c>
      <c r="N81" s="242">
        <f>M81/L81*100</f>
        <v>96.40922315524824</v>
      </c>
      <c r="O81" s="243"/>
    </row>
    <row r="82" spans="1:15" s="255" customFormat="1" ht="24">
      <c r="A82" s="245"/>
      <c r="B82" s="246" t="s">
        <v>73</v>
      </c>
      <c r="C82" s="247">
        <f>C73+C60+C31+C18</f>
        <v>1942910</v>
      </c>
      <c r="D82" s="248">
        <f>I82+L82</f>
        <v>2618638</v>
      </c>
      <c r="E82" s="249">
        <f>J82+M82</f>
        <v>2570185</v>
      </c>
      <c r="F82" s="250">
        <f>E82/C82*100</f>
        <v>132.28533488427152</v>
      </c>
      <c r="G82" s="250">
        <f>E82/D82*100</f>
        <v>98.14968697467921</v>
      </c>
      <c r="H82" s="251"/>
      <c r="I82" s="248">
        <f>I73+I60+I31+I18+I78</f>
        <v>350000</v>
      </c>
      <c r="J82" s="249">
        <f>J73+J60+J31+J18+J78</f>
        <v>347310</v>
      </c>
      <c r="K82" s="252">
        <f>J82/I82*100</f>
        <v>99.23142857142857</v>
      </c>
      <c r="L82" s="248">
        <f>L73+L60+L31+L18+L65</f>
        <v>2268638</v>
      </c>
      <c r="M82" s="249">
        <f>M73+M60+M31+M18+M65</f>
        <v>2222875</v>
      </c>
      <c r="N82" s="253">
        <f>M82/L82*100</f>
        <v>97.9827984896665</v>
      </c>
      <c r="O82" s="254"/>
    </row>
    <row r="83" spans="1:15" s="244" customFormat="1" ht="15">
      <c r="A83" s="256" t="s">
        <v>43</v>
      </c>
      <c r="B83" s="235" t="s">
        <v>74</v>
      </c>
      <c r="C83" s="257">
        <f>C10+C13+C24+C27+C32+C35+C45+C40+C48+C52+C57+C66+C74+C61+C37</f>
        <v>28379730</v>
      </c>
      <c r="D83" s="258">
        <f>D10+D13+D24+D27+D32+D35+D45+D40+D48+D52+D57+D66+D74+D61+D37</f>
        <v>32540371</v>
      </c>
      <c r="E83" s="259">
        <f>E10+E13+E24+E27+E32+E35+E45+E40+E48+E52+E57+E66+E74+E61+E37</f>
        <v>29853955</v>
      </c>
      <c r="F83" s="239">
        <f>E83/C83*100</f>
        <v>105.19464068192332</v>
      </c>
      <c r="G83" s="239">
        <f>E83/D83*100</f>
        <v>91.74435964482396</v>
      </c>
      <c r="H83" s="240">
        <f>E83/E79*100</f>
        <v>8.894087783426187</v>
      </c>
      <c r="I83" s="258">
        <f>I10+I13+I24+I27+I32+I35+I45+I40+I48+I52+I57+I66+I74+I61+I37</f>
        <v>23299197</v>
      </c>
      <c r="J83" s="259">
        <f>J10+J13+J24+J27+J32+J35+J45+J40+J48+J52+J57+J66++J74+J61+J37</f>
        <v>20613493</v>
      </c>
      <c r="K83" s="241">
        <f>J83/I83*100</f>
        <v>88.47297612874813</v>
      </c>
      <c r="L83" s="258">
        <f>L10+L13+L24+L27+L32+L35+L45+L40+L48+L52+L57+L66+L74+L61+L37</f>
        <v>9241174</v>
      </c>
      <c r="M83" s="259">
        <f>M10+M13+M24+M27+M32+M35+M45+M40+M48+M52+M57+M66+M74+M61+M37</f>
        <v>9240462</v>
      </c>
      <c r="N83" s="242">
        <f>M83/L83*100</f>
        <v>99.99229535121836</v>
      </c>
      <c r="O83" s="243"/>
    </row>
    <row r="84" spans="1:15" s="244" customFormat="1" ht="45.75" thickBot="1">
      <c r="A84" s="260" t="s">
        <v>43</v>
      </c>
      <c r="B84" s="261" t="s">
        <v>75</v>
      </c>
      <c r="C84" s="262">
        <f>C19+C28+C33+C51+C62+C75</f>
        <v>1843015</v>
      </c>
      <c r="D84" s="263">
        <f>D19+D28+D33+D51+D62+D75</f>
        <v>1141245</v>
      </c>
      <c r="E84" s="264">
        <f>E19+E28+E33+E51+E62+E75</f>
        <v>1074521</v>
      </c>
      <c r="F84" s="265">
        <f>E84/C84*100</f>
        <v>58.30234696950377</v>
      </c>
      <c r="G84" s="265">
        <f>E84/D84*100</f>
        <v>94.15340264360414</v>
      </c>
      <c r="H84" s="266">
        <f>E84/E79*100</f>
        <v>0.32012120669220845</v>
      </c>
      <c r="I84" s="263">
        <f>I19+I28+I33+I51+I62+I75</f>
        <v>51780</v>
      </c>
      <c r="J84" s="264">
        <f>J19+J28+J33+J51+J62+J75</f>
        <v>50931</v>
      </c>
      <c r="K84" s="267">
        <f>J84/I84*100</f>
        <v>98.3603707995365</v>
      </c>
      <c r="L84" s="263">
        <f>L19+L28+L33+L51+L62+L75</f>
        <v>1089465</v>
      </c>
      <c r="M84" s="264">
        <f>M19+M28+M33+M51+M62+M75</f>
        <v>1023590</v>
      </c>
      <c r="N84" s="268">
        <f>M84/L84*100</f>
        <v>93.95345421835488</v>
      </c>
      <c r="O84" s="243"/>
    </row>
    <row r="85" ht="13.5" thickTop="1"/>
    <row r="86" spans="1:15" s="244" customFormat="1" ht="15.75">
      <c r="A86" s="288" t="s">
        <v>76</v>
      </c>
      <c r="B86" s="270"/>
      <c r="C86" s="271"/>
      <c r="D86" s="271"/>
      <c r="E86" s="271"/>
      <c r="F86" s="243"/>
      <c r="G86" s="243"/>
      <c r="H86" s="243"/>
      <c r="I86" s="271"/>
      <c r="J86" s="271"/>
      <c r="K86" s="243"/>
      <c r="L86" s="271"/>
      <c r="M86" s="271"/>
      <c r="N86" s="243"/>
      <c r="O86" s="243"/>
    </row>
    <row r="87" spans="1:15" s="278" customFormat="1" ht="16.5" customHeight="1">
      <c r="A87" s="288" t="s">
        <v>77</v>
      </c>
      <c r="B87" s="272"/>
      <c r="C87" s="273"/>
      <c r="D87" s="274"/>
      <c r="E87" s="274"/>
      <c r="F87" s="274"/>
      <c r="G87" s="275"/>
      <c r="H87" s="276"/>
      <c r="I87" s="274"/>
      <c r="J87" s="274"/>
      <c r="K87" s="275"/>
      <c r="L87" s="277"/>
      <c r="M87" s="277"/>
      <c r="N87" s="275"/>
      <c r="O87" s="274"/>
    </row>
    <row r="88" spans="1:15" s="280" customFormat="1" ht="18" customHeight="1">
      <c r="A88" s="288" t="s">
        <v>78</v>
      </c>
      <c r="B88" s="279"/>
      <c r="D88" s="281"/>
      <c r="E88" s="281"/>
      <c r="F88" s="281"/>
      <c r="G88" s="282"/>
      <c r="H88" s="283"/>
      <c r="I88" s="281"/>
      <c r="J88" s="281"/>
      <c r="K88" s="282"/>
      <c r="L88" s="281"/>
      <c r="M88" s="281"/>
      <c r="N88" s="275"/>
      <c r="O88" s="274"/>
    </row>
    <row r="89" spans="1:15" ht="12.75">
      <c r="A89" s="6"/>
      <c r="D89" s="284"/>
      <c r="E89" s="284"/>
      <c r="F89" s="284"/>
      <c r="G89" s="285"/>
      <c r="H89" s="286"/>
      <c r="I89" s="284"/>
      <c r="J89" s="284"/>
      <c r="K89" s="285"/>
      <c r="L89" s="284"/>
      <c r="M89" s="284"/>
      <c r="N89" s="285"/>
      <c r="O89" s="287"/>
    </row>
    <row r="90" spans="1:15" ht="12.75">
      <c r="A90" s="6"/>
      <c r="D90" s="284"/>
      <c r="E90" s="284"/>
      <c r="F90" s="284"/>
      <c r="G90" s="285"/>
      <c r="H90" s="286"/>
      <c r="I90" s="284"/>
      <c r="J90" s="284"/>
      <c r="K90" s="285"/>
      <c r="L90" s="284"/>
      <c r="M90" s="284"/>
      <c r="N90" s="285"/>
      <c r="O90" s="287"/>
    </row>
    <row r="91" spans="1:15" ht="12.75">
      <c r="A91" s="6"/>
      <c r="D91" s="284"/>
      <c r="E91" s="284"/>
      <c r="F91" s="284"/>
      <c r="G91" s="285"/>
      <c r="H91" s="286"/>
      <c r="I91" s="284"/>
      <c r="J91" s="284"/>
      <c r="K91" s="285"/>
      <c r="L91" s="284"/>
      <c r="M91" s="284"/>
      <c r="N91" s="285"/>
      <c r="O91" s="287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</sheetData>
  <mergeCells count="3">
    <mergeCell ref="A5:A6"/>
    <mergeCell ref="B5:B6"/>
    <mergeCell ref="C5:C6"/>
  </mergeCells>
  <printOptions horizontalCentered="1"/>
  <pageMargins left="0.2" right="0.2" top="0.53" bottom="0.33" header="0.25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2009-04-21T10:06:22Z</cp:lastPrinted>
  <dcterms:created xsi:type="dcterms:W3CDTF">2009-04-21T10:04:53Z</dcterms:created>
  <dcterms:modified xsi:type="dcterms:W3CDTF">2009-04-21T13:23:09Z</dcterms:modified>
  <cp:category/>
  <cp:version/>
  <cp:contentType/>
  <cp:contentStatus/>
</cp:coreProperties>
</file>