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3 " sheetId="1" r:id="rId1"/>
  </sheets>
  <definedNames>
    <definedName name="_xlnm.Print_Titles" localSheetId="0">'Tabela nr 3 '!$5:$7</definedName>
  </definedNames>
  <calcPr fullCalcOnLoad="1"/>
</workbook>
</file>

<file path=xl/sharedStrings.xml><?xml version="1.0" encoding="utf-8"?>
<sst xmlns="http://schemas.openxmlformats.org/spreadsheetml/2006/main" count="99" uniqueCount="66">
  <si>
    <t xml:space="preserve">Wykonanie </t>
  </si>
  <si>
    <t xml:space="preserve">                        OGÓŁEM</t>
  </si>
  <si>
    <t xml:space="preserve">GMINA </t>
  </si>
  <si>
    <t>POWIAT</t>
  </si>
  <si>
    <t xml:space="preserve">Dział </t>
  </si>
  <si>
    <t>Wyszczególnienie</t>
  </si>
  <si>
    <t xml:space="preserve">   2000r.             </t>
  </si>
  <si>
    <t>Plan 
po zmianach</t>
  </si>
  <si>
    <t>010</t>
  </si>
  <si>
    <t>ROLNICTWO I ŁOWIECTWO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</si>
  <si>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</si>
  <si>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</si>
  <si>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</si>
  <si>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</si>
  <si>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</si>
  <si>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</si>
  <si>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</si>
  <si>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</si>
  <si>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</si>
  <si>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</si>
  <si>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</si>
  <si>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</si>
  <si>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</si>
  <si>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</si>
  <si>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</si>
  <si>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</si>
  <si>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</si>
  <si>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</si>
  <si>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</si>
  <si>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</si>
  <si>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</si>
  <si>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</si>
  <si>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</si>
  <si>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</si>
  <si>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na podstawie porozumień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</si>
  <si>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</si>
  <si>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</si>
  <si>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</si>
  <si>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</si>
  <si>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</si>
  <si>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</si>
  <si>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</si>
  <si>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</si>
  <si>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</si>
  <si>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</si>
  <si>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</si>
  <si>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</si>
  <si>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</si>
  <si>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 xml:space="preserve">                     w złotych</t>
  </si>
  <si>
    <t xml:space="preserve"> - bieżące</t>
  </si>
  <si>
    <t xml:space="preserve"> - majątkowe</t>
  </si>
  <si>
    <t>z tego:</t>
  </si>
  <si>
    <t>dochody bieżące</t>
  </si>
  <si>
    <t>dochody majątkowe</t>
  </si>
  <si>
    <t xml:space="preserve">Wykonanie                          </t>
  </si>
  <si>
    <t xml:space="preserve">Wykonanie                        </t>
  </si>
  <si>
    <t>%
wyk.</t>
  </si>
  <si>
    <t>% 
wyk.</t>
  </si>
  <si>
    <t>Dynamika
5:3</t>
  </si>
  <si>
    <t xml:space="preserve">           Tabela nr 3</t>
  </si>
  <si>
    <t xml:space="preserve"> wg działów klasyfikacji budżetowej z podziałem na zadania bieżące i majątkowe</t>
  </si>
  <si>
    <t xml:space="preserve">REALIZACJA   PLANU   DOCHODÓW   MIASTA   KOSZALINA   ZA   2008  ROK                                                                                                               </t>
  </si>
  <si>
    <t>Wykonanie
2007 r.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</si>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</sst>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30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72" fontId="1" fillId="0" borderId="0" xfId="0" applyFont="1" applyAlignment="1">
      <alignment horizontal="centerContinuous" vertical="center" wrapText="1"/>
    </xf>
    <xf numFmtId="172" fontId="2" fillId="0" borderId="0" xfId="0" applyFont="1" applyAlignment="1">
      <alignment horizontal="centerContinuous" vertical="center" wrapText="1"/>
    </xf>
    <xf numFmtId="172" fontId="3" fillId="0" borderId="0" xfId="0" applyFont="1" applyAlignment="1">
      <alignment horizontal="centerContinuous" vertical="center" wrapText="1"/>
    </xf>
    <xf numFmtId="172" fontId="4" fillId="0" borderId="0" xfId="0" applyFont="1" applyAlignment="1">
      <alignment horizontal="centerContinuous" vertical="center" wrapText="1"/>
    </xf>
    <xf numFmtId="173" fontId="5" fillId="0" borderId="0" xfId="0" applyFont="1" applyAlignment="1">
      <alignment horizontal="centerContinuous" vertical="center" wrapText="1"/>
    </xf>
    <xf numFmtId="172" fontId="6" fillId="0" borderId="0" xfId="0" applyFont="1" applyAlignment="1">
      <alignment horizontal="centerContinuous" vertical="center" wrapText="1"/>
    </xf>
    <xf numFmtId="173" fontId="7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172" fontId="9" fillId="0" borderId="0" xfId="0" applyFont="1" applyAlignment="1">
      <alignment horizontal="centerContinuous"/>
    </xf>
    <xf numFmtId="172" fontId="9" fillId="0" borderId="0" xfId="0" applyFont="1" applyBorder="1" applyAlignment="1">
      <alignment horizontal="centerContinuous"/>
    </xf>
    <xf numFmtId="172" fontId="9" fillId="0" borderId="0" xfId="0" applyFont="1" applyAlignment="1">
      <alignment horizontal="centerContinuous"/>
    </xf>
    <xf numFmtId="173" fontId="10" fillId="0" borderId="0" xfId="0" applyFont="1" applyAlignment="1">
      <alignment horizontal="centerContinuous"/>
    </xf>
    <xf numFmtId="173" fontId="10" fillId="0" borderId="0" xfId="0" applyFont="1" applyBorder="1" applyAlignment="1">
      <alignment horizontal="centerContinuous"/>
    </xf>
    <xf numFmtId="173" fontId="1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72" fontId="12" fillId="0" borderId="1" xfId="0" applyFont="1" applyBorder="1" applyAlignment="1">
      <alignment horizontal="center" vertical="center" wrapText="1"/>
    </xf>
    <xf numFmtId="172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2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16" fillId="0" borderId="5" xfId="0" applyFont="1" applyBorder="1" applyAlignment="1">
      <alignment horizontal="center" vertical="center"/>
    </xf>
    <xf numFmtId="3" fontId="16" fillId="0" borderId="6" xfId="0" applyFont="1" applyBorder="1" applyAlignment="1">
      <alignment horizontal="center" vertical="center"/>
    </xf>
    <xf numFmtId="3" fontId="16" fillId="0" borderId="3" xfId="0" applyFont="1" applyBorder="1" applyAlignment="1">
      <alignment horizontal="center" vertical="center"/>
    </xf>
    <xf numFmtId="3" fontId="16" fillId="0" borderId="7" xfId="0" applyFont="1" applyBorder="1" applyAlignment="1">
      <alignment horizontal="center" vertical="center"/>
    </xf>
    <xf numFmtId="3" fontId="16" fillId="0" borderId="3" xfId="0" applyFont="1" applyBorder="1" applyAlignment="1">
      <alignment horizontal="center" vertical="center"/>
    </xf>
    <xf numFmtId="3" fontId="16" fillId="0" borderId="6" xfId="0" applyFont="1" applyBorder="1" applyAlignment="1">
      <alignment horizontal="center" vertical="center"/>
    </xf>
    <xf numFmtId="3" fontId="16" fillId="0" borderId="8" xfId="0" applyFont="1" applyBorder="1" applyAlignment="1">
      <alignment horizontal="center" vertical="center"/>
    </xf>
    <xf numFmtId="3" fontId="16" fillId="0" borderId="0" xfId="0" applyFont="1" applyAlignment="1">
      <alignment horizontal="center" vertical="center"/>
    </xf>
    <xf numFmtId="3" fontId="17" fillId="0" borderId="9" xfId="0" applyFont="1" applyBorder="1" applyAlignment="1">
      <alignment horizontal="left" vertical="center"/>
    </xf>
    <xf numFmtId="3" fontId="17" fillId="0" borderId="10" xfId="0" applyFont="1" applyBorder="1" applyAlignment="1">
      <alignment horizontal="center" vertical="center"/>
    </xf>
    <xf numFmtId="3" fontId="17" fillId="0" borderId="11" xfId="0" applyNumberFormat="1" applyFont="1" applyBorder="1" applyAlignment="1">
      <alignment vertical="center" wrapText="1"/>
    </xf>
    <xf numFmtId="3" fontId="17" fillId="0" borderId="12" xfId="0" applyFont="1" applyBorder="1" applyAlignment="1">
      <alignment vertical="center" wrapText="1"/>
    </xf>
    <xf numFmtId="3" fontId="17" fillId="0" borderId="10" xfId="0" applyFont="1" applyBorder="1" applyAlignment="1">
      <alignment horizontal="right" vertical="center"/>
    </xf>
    <xf numFmtId="172" fontId="18" fillId="0" borderId="13" xfId="0" applyNumberFormat="1" applyFont="1" applyBorder="1" applyAlignment="1">
      <alignment vertical="center"/>
    </xf>
    <xf numFmtId="3" fontId="17" fillId="0" borderId="14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73" fontId="17" fillId="0" borderId="12" xfId="0" applyNumberFormat="1" applyFont="1" applyBorder="1" applyAlignment="1">
      <alignment horizontal="right" vertical="center" wrapText="1"/>
    </xf>
    <xf numFmtId="3" fontId="17" fillId="0" borderId="15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3" fontId="17" fillId="0" borderId="16" xfId="0" applyNumberFormat="1" applyFont="1" applyBorder="1" applyAlignment="1">
      <alignment vertical="center"/>
    </xf>
    <xf numFmtId="172" fontId="18" fillId="0" borderId="13" xfId="0" applyNumberFormat="1" applyFont="1" applyBorder="1" applyAlignment="1">
      <alignment vertical="center" wrapText="1"/>
    </xf>
    <xf numFmtId="3" fontId="17" fillId="0" borderId="0" xfId="0" applyFont="1" applyAlignment="1">
      <alignment horizontal="center" vertical="center" wrapText="1"/>
    </xf>
    <xf numFmtId="172" fontId="19" fillId="0" borderId="9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3" fontId="10" fillId="0" borderId="12" xfId="0" applyNumberFormat="1" applyFont="1" applyBorder="1" applyAlignment="1">
      <alignment horizontal="right" vertical="center"/>
    </xf>
    <xf numFmtId="3" fontId="17" fillId="0" borderId="12" xfId="0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9" fillId="0" borderId="0" xfId="0" applyFont="1" applyBorder="1" applyAlignment="1">
      <alignment horizontal="center" vertical="center"/>
    </xf>
    <xf numFmtId="3" fontId="11" fillId="0" borderId="17" xfId="0" applyFont="1" applyBorder="1" applyAlignment="1">
      <alignment vertical="center"/>
    </xf>
    <xf numFmtId="3" fontId="17" fillId="0" borderId="10" xfId="0" applyFont="1" applyBorder="1" applyAlignment="1">
      <alignment vertical="center" wrapText="1"/>
    </xf>
    <xf numFmtId="172" fontId="18" fillId="0" borderId="13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173" fontId="17" fillId="0" borderId="12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2" fontId="19" fillId="0" borderId="18" xfId="0" applyNumberFormat="1" applyFont="1" applyBorder="1" applyAlignment="1">
      <alignment vertical="center"/>
    </xf>
    <xf numFmtId="3" fontId="20" fillId="0" borderId="10" xfId="0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73" fontId="20" fillId="0" borderId="10" xfId="0" applyNumberFormat="1" applyFont="1" applyBorder="1" applyAlignment="1">
      <alignment horizontal="right" vertical="center"/>
    </xf>
    <xf numFmtId="3" fontId="20" fillId="0" borderId="23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172" fontId="20" fillId="0" borderId="9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3" fontId="17" fillId="0" borderId="11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4" fillId="0" borderId="0" xfId="0" applyFont="1" applyBorder="1" applyAlignment="1">
      <alignment horizontal="center" vertical="center"/>
    </xf>
    <xf numFmtId="3" fontId="17" fillId="0" borderId="23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172" fontId="18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173" fontId="17" fillId="0" borderId="10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73" fontId="12" fillId="0" borderId="27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0" xfId="0" applyFont="1" applyBorder="1" applyAlignment="1">
      <alignment horizontal="center" vertical="center"/>
    </xf>
    <xf numFmtId="173" fontId="17" fillId="0" borderId="21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vertical="center"/>
    </xf>
    <xf numFmtId="3" fontId="17" fillId="0" borderId="0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173" fontId="10" fillId="0" borderId="0" xfId="0" applyFont="1" applyAlignment="1">
      <alignment/>
    </xf>
    <xf numFmtId="173" fontId="14" fillId="0" borderId="12" xfId="0" applyNumberFormat="1" applyFont="1" applyBorder="1" applyAlignment="1">
      <alignment horizontal="right" vertical="center"/>
    </xf>
    <xf numFmtId="0" fontId="21" fillId="0" borderId="13" xfId="0" applyNumberFormat="1" applyFont="1" applyFill="1" applyBorder="1" applyAlignment="1" applyProtection="1">
      <alignment vertical="center" wrapText="1"/>
      <protection locked="0"/>
    </xf>
    <xf numFmtId="173" fontId="17" fillId="0" borderId="16" xfId="0" applyNumberFormat="1" applyFont="1" applyBorder="1" applyAlignment="1">
      <alignment horizontal="right" vertical="center"/>
    </xf>
    <xf numFmtId="173" fontId="11" fillId="0" borderId="29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0" fontId="24" fillId="0" borderId="30" xfId="0" applyFont="1" applyBorder="1" applyAlignment="1">
      <alignment horizontal="left" vertical="center" wrapText="1"/>
    </xf>
    <xf numFmtId="3" fontId="9" fillId="0" borderId="21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172" fontId="10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Continuous" vertical="center" wrapText="1"/>
    </xf>
    <xf numFmtId="172" fontId="9" fillId="0" borderId="0" xfId="0" applyNumberFormat="1" applyFont="1" applyAlignment="1">
      <alignment horizontal="centerContinuous"/>
    </xf>
    <xf numFmtId="172" fontId="26" fillId="0" borderId="35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vertical="center"/>
    </xf>
    <xf numFmtId="172" fontId="11" fillId="0" borderId="17" xfId="0" applyNumberFormat="1" applyFont="1" applyBorder="1" applyAlignment="1">
      <alignment vertical="center"/>
    </xf>
    <xf numFmtId="172" fontId="17" fillId="0" borderId="10" xfId="0" applyNumberFormat="1" applyFont="1" applyBorder="1" applyAlignment="1">
      <alignment vertical="center"/>
    </xf>
    <xf numFmtId="172" fontId="9" fillId="0" borderId="0" xfId="0" applyNumberFormat="1" applyFont="1" applyAlignment="1">
      <alignment/>
    </xf>
    <xf numFmtId="172" fontId="17" fillId="0" borderId="3" xfId="0" applyNumberFormat="1" applyFont="1" applyBorder="1" applyAlignment="1">
      <alignment vertical="center"/>
    </xf>
    <xf numFmtId="172" fontId="17" fillId="0" borderId="16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horizontal="center" vertical="center"/>
    </xf>
    <xf numFmtId="172" fontId="18" fillId="0" borderId="36" xfId="0" applyNumberFormat="1" applyFont="1" applyBorder="1" applyAlignment="1">
      <alignment vertical="center"/>
    </xf>
    <xf numFmtId="172" fontId="8" fillId="0" borderId="37" xfId="0" applyFont="1" applyBorder="1" applyAlignment="1">
      <alignment horizontal="center" vertical="center" wrapText="1"/>
    </xf>
    <xf numFmtId="3" fontId="17" fillId="0" borderId="14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172" fontId="19" fillId="0" borderId="18" xfId="0" applyNumberFormat="1" applyFont="1" applyBorder="1" applyAlignment="1">
      <alignment vertical="center" wrapText="1"/>
    </xf>
    <xf numFmtId="172" fontId="19" fillId="0" borderId="9" xfId="0" applyNumberFormat="1" applyFont="1" applyBorder="1" applyAlignment="1">
      <alignment vertical="center" wrapText="1"/>
    </xf>
    <xf numFmtId="172" fontId="18" fillId="0" borderId="13" xfId="0" applyNumberFormat="1" applyFont="1" applyBorder="1" applyAlignment="1">
      <alignment vertical="center" wrapText="1"/>
    </xf>
    <xf numFmtId="172" fontId="18" fillId="0" borderId="9" xfId="0" applyNumberFormat="1" applyFont="1" applyBorder="1" applyAlignment="1">
      <alignment vertical="center" wrapText="1"/>
    </xf>
    <xf numFmtId="172" fontId="10" fillId="0" borderId="9" xfId="0" applyNumberFormat="1" applyFont="1" applyBorder="1" applyAlignment="1">
      <alignment vertical="center" wrapText="1"/>
    </xf>
    <xf numFmtId="172" fontId="18" fillId="0" borderId="39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173" fontId="27" fillId="0" borderId="33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172" fontId="19" fillId="0" borderId="1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0" xfId="0" applyFont="1" applyBorder="1" applyAlignment="1">
      <alignment horizontal="center" vertical="center"/>
    </xf>
    <xf numFmtId="3" fontId="27" fillId="0" borderId="0" xfId="0" applyFont="1" applyBorder="1" applyAlignment="1">
      <alignment horizontal="center" vertical="center"/>
    </xf>
    <xf numFmtId="3" fontId="27" fillId="0" borderId="0" xfId="0" applyFont="1" applyBorder="1" applyAlignment="1">
      <alignment horizontal="center" vertical="center"/>
    </xf>
    <xf numFmtId="3" fontId="19" fillId="0" borderId="9" xfId="0" applyFont="1" applyBorder="1" applyAlignment="1">
      <alignment horizontal="left" vertical="center"/>
    </xf>
    <xf numFmtId="173" fontId="18" fillId="0" borderId="1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10" xfId="0" applyFont="1" applyBorder="1" applyAlignment="1">
      <alignment vertical="center"/>
    </xf>
    <xf numFmtId="172" fontId="19" fillId="0" borderId="10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72" fontId="19" fillId="0" borderId="9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3" fontId="19" fillId="0" borderId="10" xfId="0" applyNumberFormat="1" applyFont="1" applyBorder="1" applyAlignment="1">
      <alignment horizontal="right" vertical="center"/>
    </xf>
    <xf numFmtId="3" fontId="19" fillId="0" borderId="41" xfId="0" applyFont="1" applyBorder="1" applyAlignment="1">
      <alignment vertical="center"/>
    </xf>
    <xf numFmtId="172" fontId="19" fillId="0" borderId="42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172" fontId="19" fillId="0" borderId="9" xfId="0" applyNumberFormat="1" applyFont="1" applyBorder="1" applyAlignment="1">
      <alignment vertical="center"/>
    </xf>
    <xf numFmtId="3" fontId="19" fillId="0" borderId="0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172" fontId="19" fillId="0" borderId="9" xfId="0" applyNumberFormat="1" applyFont="1" applyBorder="1" applyAlignment="1">
      <alignment vertical="center" wrapText="1"/>
    </xf>
    <xf numFmtId="3" fontId="19" fillId="0" borderId="17" xfId="0" applyFont="1" applyBorder="1" applyAlignment="1">
      <alignment vertical="center"/>
    </xf>
    <xf numFmtId="172" fontId="19" fillId="0" borderId="17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73" fontId="19" fillId="0" borderId="17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172" fontId="19" fillId="0" borderId="18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72" fontId="19" fillId="0" borderId="18" xfId="0" applyNumberFormat="1" applyFont="1" applyBorder="1" applyAlignment="1">
      <alignment vertical="center"/>
    </xf>
    <xf numFmtId="173" fontId="19" fillId="0" borderId="29" xfId="0" applyNumberFormat="1" applyFont="1" applyBorder="1" applyAlignment="1">
      <alignment horizontal="right" vertical="center"/>
    </xf>
    <xf numFmtId="172" fontId="19" fillId="0" borderId="18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172" fontId="19" fillId="0" borderId="43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0" xfId="0" applyFont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3" fontId="10" fillId="0" borderId="17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7" xfId="0" applyFont="1" applyBorder="1" applyAlignment="1">
      <alignment vertical="center"/>
    </xf>
    <xf numFmtId="172" fontId="10" fillId="0" borderId="18" xfId="0" applyNumberFormat="1" applyFont="1" applyBorder="1" applyAlignment="1">
      <alignment vertical="center" wrapText="1"/>
    </xf>
    <xf numFmtId="3" fontId="10" fillId="0" borderId="2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172" fontId="10" fillId="0" borderId="9" xfId="0" applyNumberFormat="1" applyFont="1" applyBorder="1" applyAlignment="1">
      <alignment vertical="center"/>
    </xf>
    <xf numFmtId="173" fontId="18" fillId="0" borderId="10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8" fillId="0" borderId="0" xfId="0" applyFont="1" applyAlignment="1">
      <alignment horizontal="center" vertical="center" wrapText="1"/>
    </xf>
    <xf numFmtId="3" fontId="10" fillId="0" borderId="14" xfId="0" applyNumberFormat="1" applyFont="1" applyBorder="1" applyAlignment="1">
      <alignment vertical="center"/>
    </xf>
    <xf numFmtId="3" fontId="19" fillId="0" borderId="10" xfId="0" applyFont="1" applyBorder="1" applyAlignment="1">
      <alignment horizontal="center" vertical="center"/>
    </xf>
    <xf numFmtId="3" fontId="19" fillId="0" borderId="23" xfId="0" applyFont="1" applyBorder="1" applyAlignment="1">
      <alignment horizontal="right" vertical="center"/>
    </xf>
    <xf numFmtId="3" fontId="19" fillId="0" borderId="14" xfId="0" applyFont="1" applyBorder="1" applyAlignment="1">
      <alignment horizontal="right" vertical="center"/>
    </xf>
    <xf numFmtId="3" fontId="19" fillId="0" borderId="10" xfId="0" applyFont="1" applyBorder="1" applyAlignment="1">
      <alignment horizontal="right" vertical="center"/>
    </xf>
    <xf numFmtId="3" fontId="19" fillId="0" borderId="14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73" fontId="27" fillId="0" borderId="10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27" fillId="0" borderId="9" xfId="0" applyNumberFormat="1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2" fontId="28" fillId="0" borderId="13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172" fontId="12" fillId="0" borderId="45" xfId="0" applyFont="1" applyBorder="1" applyAlignment="1">
      <alignment horizontal="center" vertical="center"/>
    </xf>
    <xf numFmtId="172" fontId="12" fillId="0" borderId="46" xfId="0" applyFont="1" applyBorder="1" applyAlignment="1">
      <alignment horizontal="center" vertical="center"/>
    </xf>
    <xf numFmtId="172" fontId="12" fillId="0" borderId="47" xfId="0" applyFont="1" applyBorder="1" applyAlignment="1">
      <alignment vertical="center"/>
    </xf>
    <xf numFmtId="172" fontId="12" fillId="0" borderId="48" xfId="0" applyFont="1" applyBorder="1" applyAlignment="1">
      <alignment horizontal="centerContinuous" vertical="center" wrapText="1"/>
    </xf>
    <xf numFmtId="172" fontId="12" fillId="0" borderId="48" xfId="0" applyNumberFormat="1" applyFont="1" applyBorder="1" applyAlignment="1">
      <alignment horizontal="centerContinuous" vertical="center" wrapText="1"/>
    </xf>
    <xf numFmtId="173" fontId="13" fillId="0" borderId="49" xfId="0" applyFont="1" applyBorder="1" applyAlignment="1">
      <alignment horizontal="centerContinuous" vertical="center" wrapText="1"/>
    </xf>
    <xf numFmtId="172" fontId="12" fillId="0" borderId="50" xfId="0" applyFont="1" applyBorder="1" applyAlignment="1">
      <alignment horizontal="centerContinuous" vertical="center" wrapText="1"/>
    </xf>
    <xf numFmtId="172" fontId="12" fillId="0" borderId="51" xfId="0" applyFont="1" applyBorder="1" applyAlignment="1">
      <alignment horizontal="centerContinuous" vertical="center" wrapText="1"/>
    </xf>
    <xf numFmtId="173" fontId="13" fillId="0" borderId="52" xfId="0" applyFont="1" applyBorder="1" applyAlignment="1">
      <alignment horizontal="centerContinuous" vertical="center" wrapText="1"/>
    </xf>
    <xf numFmtId="172" fontId="12" fillId="0" borderId="51" xfId="0" applyFont="1" applyBorder="1" applyAlignment="1">
      <alignment horizontal="centerContinuous" vertical="center" wrapText="1"/>
    </xf>
    <xf numFmtId="173" fontId="13" fillId="0" borderId="53" xfId="0" applyFont="1" applyBorder="1" applyAlignment="1">
      <alignment horizontal="centerContinuous" vertical="center" wrapText="1"/>
    </xf>
    <xf numFmtId="49" fontId="15" fillId="0" borderId="5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55" xfId="0" applyFont="1" applyBorder="1" applyAlignment="1">
      <alignment horizontal="center" vertical="center" wrapText="1"/>
    </xf>
    <xf numFmtId="3" fontId="16" fillId="0" borderId="56" xfId="0" applyFont="1" applyBorder="1" applyAlignment="1">
      <alignment horizontal="center" vertical="center"/>
    </xf>
    <xf numFmtId="3" fontId="16" fillId="0" borderId="57" xfId="0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3" fontId="18" fillId="0" borderId="59" xfId="0" applyFont="1" applyBorder="1" applyAlignment="1">
      <alignment horizontal="center" vertical="center"/>
    </xf>
    <xf numFmtId="3" fontId="19" fillId="0" borderId="58" xfId="0" applyFont="1" applyBorder="1" applyAlignment="1">
      <alignment horizontal="center" vertical="center"/>
    </xf>
    <xf numFmtId="3" fontId="19" fillId="0" borderId="59" xfId="0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 wrapText="1"/>
    </xf>
    <xf numFmtId="172" fontId="18" fillId="0" borderId="61" xfId="0" applyNumberFormat="1" applyFont="1" applyBorder="1" applyAlignment="1">
      <alignment vertical="center" wrapText="1"/>
    </xf>
    <xf numFmtId="49" fontId="18" fillId="0" borderId="62" xfId="0" applyNumberFormat="1" applyFont="1" applyBorder="1" applyAlignment="1">
      <alignment horizontal="center" vertical="center" wrapText="1"/>
    </xf>
    <xf numFmtId="172" fontId="19" fillId="0" borderId="59" xfId="0" applyNumberFormat="1" applyFont="1" applyBorder="1" applyAlignment="1">
      <alignment vertical="center"/>
    </xf>
    <xf numFmtId="49" fontId="27" fillId="0" borderId="62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172" fontId="10" fillId="0" borderId="63" xfId="0" applyNumberFormat="1" applyFont="1" applyBorder="1" applyAlignment="1">
      <alignment vertical="center" wrapText="1"/>
    </xf>
    <xf numFmtId="172" fontId="19" fillId="0" borderId="64" xfId="0" applyNumberFormat="1" applyFont="1" applyBorder="1" applyAlignment="1">
      <alignment vertical="center" wrapText="1"/>
    </xf>
    <xf numFmtId="172" fontId="19" fillId="0" borderId="59" xfId="0" applyNumberFormat="1" applyFont="1" applyBorder="1" applyAlignment="1">
      <alignment vertical="center"/>
    </xf>
    <xf numFmtId="172" fontId="18" fillId="0" borderId="61" xfId="0" applyNumberFormat="1" applyFont="1" applyBorder="1" applyAlignment="1">
      <alignment vertical="center"/>
    </xf>
    <xf numFmtId="172" fontId="19" fillId="0" borderId="65" xfId="0" applyNumberFormat="1" applyFont="1" applyBorder="1" applyAlignment="1">
      <alignment vertical="center"/>
    </xf>
    <xf numFmtId="172" fontId="18" fillId="0" borderId="59" xfId="0" applyNumberFormat="1" applyFont="1" applyBorder="1" applyAlignment="1">
      <alignment vertical="center"/>
    </xf>
    <xf numFmtId="49" fontId="27" fillId="0" borderId="62" xfId="0" applyNumberFormat="1" applyFont="1" applyBorder="1" applyAlignment="1">
      <alignment horizontal="center" vertical="center"/>
    </xf>
    <xf numFmtId="172" fontId="27" fillId="0" borderId="59" xfId="0" applyNumberFormat="1" applyFont="1" applyBorder="1" applyAlignment="1">
      <alignment vertical="center"/>
    </xf>
    <xf numFmtId="49" fontId="18" fillId="0" borderId="66" xfId="0" applyNumberFormat="1" applyFont="1" applyBorder="1" applyAlignment="1">
      <alignment horizontal="center" vertical="center"/>
    </xf>
    <xf numFmtId="172" fontId="10" fillId="0" borderId="65" xfId="0" applyNumberFormat="1" applyFont="1" applyBorder="1" applyAlignment="1">
      <alignment vertical="center"/>
    </xf>
    <xf numFmtId="49" fontId="27" fillId="0" borderId="66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172" fontId="19" fillId="0" borderId="65" xfId="0" applyNumberFormat="1" applyFont="1" applyBorder="1" applyAlignment="1">
      <alignment vertical="center"/>
    </xf>
    <xf numFmtId="172" fontId="10" fillId="0" borderId="63" xfId="0" applyNumberFormat="1" applyFont="1" applyBorder="1" applyAlignment="1">
      <alignment vertical="center"/>
    </xf>
    <xf numFmtId="172" fontId="19" fillId="0" borderId="67" xfId="0" applyNumberFormat="1" applyFont="1" applyBorder="1" applyAlignment="1">
      <alignment vertical="center"/>
    </xf>
    <xf numFmtId="172" fontId="18" fillId="0" borderId="61" xfId="0" applyNumberFormat="1" applyFont="1" applyBorder="1" applyAlignment="1">
      <alignment vertical="center"/>
    </xf>
    <xf numFmtId="49" fontId="13" fillId="0" borderId="62" xfId="0" applyNumberFormat="1" applyFont="1" applyBorder="1" applyAlignment="1">
      <alignment horizontal="center" vertical="center"/>
    </xf>
    <xf numFmtId="172" fontId="20" fillId="0" borderId="59" xfId="0" applyNumberFormat="1" applyFont="1" applyBorder="1" applyAlignment="1">
      <alignment vertical="center"/>
    </xf>
    <xf numFmtId="49" fontId="17" fillId="0" borderId="60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172" fontId="19" fillId="0" borderId="67" xfId="0" applyNumberFormat="1" applyFont="1" applyBorder="1" applyAlignment="1">
      <alignment vertical="center"/>
    </xf>
    <xf numFmtId="172" fontId="18" fillId="0" borderId="59" xfId="0" applyNumberFormat="1" applyFont="1" applyBorder="1" applyAlignment="1">
      <alignment vertical="center"/>
    </xf>
    <xf numFmtId="49" fontId="17" fillId="0" borderId="60" xfId="0" applyNumberFormat="1" applyFont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/>
    </xf>
    <xf numFmtId="172" fontId="18" fillId="0" borderId="59" xfId="0" applyNumberFormat="1" applyFont="1" applyBorder="1" applyAlignment="1">
      <alignment vertical="center"/>
    </xf>
    <xf numFmtId="49" fontId="12" fillId="0" borderId="68" xfId="0" applyNumberFormat="1" applyFont="1" applyBorder="1" applyAlignment="1">
      <alignment horizontal="center" vertical="center"/>
    </xf>
    <xf numFmtId="172" fontId="18" fillId="0" borderId="69" xfId="0" applyNumberFormat="1" applyFont="1" applyBorder="1" applyAlignment="1">
      <alignment vertical="center"/>
    </xf>
    <xf numFmtId="0" fontId="24" fillId="0" borderId="68" xfId="0" applyFont="1" applyBorder="1" applyAlignment="1">
      <alignment horizontal="left" vertical="center" wrapText="1"/>
    </xf>
    <xf numFmtId="172" fontId="10" fillId="0" borderId="64" xfId="0" applyNumberFormat="1" applyFont="1" applyBorder="1" applyAlignment="1">
      <alignment vertical="center"/>
    </xf>
    <xf numFmtId="0" fontId="25" fillId="0" borderId="58" xfId="0" applyFont="1" applyBorder="1" applyAlignment="1">
      <alignment horizontal="left" vertical="center" wrapText="1"/>
    </xf>
    <xf numFmtId="172" fontId="19" fillId="0" borderId="64" xfId="0" applyNumberFormat="1" applyFont="1" applyBorder="1" applyAlignment="1">
      <alignment vertical="center"/>
    </xf>
    <xf numFmtId="0" fontId="27" fillId="0" borderId="70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left" vertical="center"/>
    </xf>
    <xf numFmtId="173" fontId="27" fillId="0" borderId="72" xfId="0" applyNumberFormat="1" applyFont="1" applyBorder="1" applyAlignment="1">
      <alignment horizontal="right" vertical="center"/>
    </xf>
    <xf numFmtId="3" fontId="19" fillId="0" borderId="73" xfId="0" applyNumberFormat="1" applyFont="1" applyBorder="1" applyAlignment="1">
      <alignment vertical="center"/>
    </xf>
    <xf numFmtId="3" fontId="19" fillId="0" borderId="74" xfId="0" applyNumberFormat="1" applyFont="1" applyBorder="1" applyAlignment="1">
      <alignment vertical="center"/>
    </xf>
    <xf numFmtId="3" fontId="19" fillId="0" borderId="75" xfId="0" applyNumberFormat="1" applyFont="1" applyBorder="1" applyAlignment="1">
      <alignment vertical="center"/>
    </xf>
    <xf numFmtId="172" fontId="19" fillId="0" borderId="75" xfId="0" applyNumberFormat="1" applyFont="1" applyBorder="1" applyAlignment="1">
      <alignment vertical="center"/>
    </xf>
    <xf numFmtId="172" fontId="19" fillId="0" borderId="76" xfId="0" applyNumberFormat="1" applyFont="1" applyBorder="1" applyAlignment="1">
      <alignment vertical="center" wrapText="1"/>
    </xf>
    <xf numFmtId="3" fontId="19" fillId="0" borderId="77" xfId="0" applyNumberFormat="1" applyFont="1" applyBorder="1" applyAlignment="1">
      <alignment vertical="center"/>
    </xf>
    <xf numFmtId="172" fontId="19" fillId="0" borderId="76" xfId="0" applyNumberFormat="1" applyFont="1" applyBorder="1" applyAlignment="1">
      <alignment vertical="center"/>
    </xf>
    <xf numFmtId="172" fontId="19" fillId="0" borderId="78" xfId="0" applyNumberFormat="1" applyFont="1" applyBorder="1" applyAlignment="1">
      <alignment vertical="center"/>
    </xf>
    <xf numFmtId="0" fontId="2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172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4" sqref="A64:A66"/>
    </sheetView>
  </sheetViews>
  <sheetFormatPr defaultColWidth="9.125" defaultRowHeight="12.75"/>
  <cols>
    <col min="1" max="1" width="4.25390625" style="15" customWidth="1"/>
    <col min="2" max="2" width="30.25390625" style="15" customWidth="1"/>
    <col min="3" max="3" width="14.375" style="15" hidden="1" customWidth="1"/>
    <col min="4" max="4" width="12.875" style="15" customWidth="1"/>
    <col min="5" max="5" width="13.00390625" style="15" customWidth="1"/>
    <col min="6" max="6" width="12.125" style="15" customWidth="1"/>
    <col min="7" max="7" width="7.00390625" style="120" customWidth="1"/>
    <col min="8" max="8" width="5.625" style="100" customWidth="1"/>
    <col min="9" max="10" width="12.375" style="15" customWidth="1"/>
    <col min="11" max="11" width="5.875" style="100" customWidth="1"/>
    <col min="12" max="12" width="11.00390625" style="15" customWidth="1"/>
    <col min="13" max="13" width="11.625" style="15" customWidth="1"/>
    <col min="14" max="14" width="6.25390625" style="100" customWidth="1"/>
    <col min="15" max="16384" width="10.00390625" style="15" customWidth="1"/>
  </cols>
  <sheetData>
    <row r="1" spans="13:14" ht="12.75">
      <c r="M1" s="286" t="s">
        <v>59</v>
      </c>
      <c r="N1" s="287"/>
    </row>
    <row r="2" spans="1:14" s="8" customFormat="1" ht="14.25" customHeight="1">
      <c r="A2" s="1" t="s">
        <v>61</v>
      </c>
      <c r="B2" s="2"/>
      <c r="C2" s="2"/>
      <c r="D2" s="3"/>
      <c r="E2" s="3"/>
      <c r="F2" s="4"/>
      <c r="G2" s="114"/>
      <c r="H2" s="5"/>
      <c r="I2" s="3"/>
      <c r="J2" s="4"/>
      <c r="K2" s="5"/>
      <c r="L2" s="3"/>
      <c r="M2" s="6"/>
      <c r="N2" s="7"/>
    </row>
    <row r="3" spans="1:14" s="8" customFormat="1" ht="14.25" customHeight="1">
      <c r="A3" s="1" t="s">
        <v>60</v>
      </c>
      <c r="B3" s="2"/>
      <c r="C3" s="2"/>
      <c r="D3" s="3"/>
      <c r="E3" s="3"/>
      <c r="F3" s="4"/>
      <c r="G3" s="114"/>
      <c r="H3" s="5"/>
      <c r="I3" s="3"/>
      <c r="J3" s="4"/>
      <c r="K3" s="5"/>
      <c r="L3" s="3"/>
      <c r="M3" s="6"/>
      <c r="N3" s="7"/>
    </row>
    <row r="4" spans="1:14" ht="11.25" customHeight="1" thickBot="1">
      <c r="A4" s="9"/>
      <c r="B4" s="9"/>
      <c r="C4" s="9"/>
      <c r="D4" s="9"/>
      <c r="E4" s="10"/>
      <c r="F4" s="11"/>
      <c r="G4" s="115"/>
      <c r="H4" s="12"/>
      <c r="I4" s="11"/>
      <c r="J4" s="11"/>
      <c r="K4" s="13"/>
      <c r="L4" s="10"/>
      <c r="M4" s="14" t="s">
        <v>48</v>
      </c>
      <c r="N4" s="13"/>
    </row>
    <row r="5" spans="1:14" s="16" customFormat="1" ht="19.5" customHeight="1" thickBot="1">
      <c r="A5" s="215"/>
      <c r="B5" s="282" t="s">
        <v>5</v>
      </c>
      <c r="C5" s="216" t="s">
        <v>0</v>
      </c>
      <c r="D5" s="284" t="s">
        <v>62</v>
      </c>
      <c r="E5" s="217" t="s">
        <v>1</v>
      </c>
      <c r="F5" s="218"/>
      <c r="G5" s="219"/>
      <c r="H5" s="220"/>
      <c r="I5" s="221" t="s">
        <v>2</v>
      </c>
      <c r="J5" s="222"/>
      <c r="K5" s="223"/>
      <c r="L5" s="221" t="s">
        <v>3</v>
      </c>
      <c r="M5" s="224"/>
      <c r="N5" s="225"/>
    </row>
    <row r="6" spans="1:14" s="21" customFormat="1" ht="29.25" customHeight="1" thickBot="1" thickTop="1">
      <c r="A6" s="226" t="s">
        <v>4</v>
      </c>
      <c r="B6" s="283"/>
      <c r="C6" s="17" t="s">
        <v>6</v>
      </c>
      <c r="D6" s="285"/>
      <c r="E6" s="18" t="s">
        <v>7</v>
      </c>
      <c r="F6" s="19" t="s">
        <v>55</v>
      </c>
      <c r="G6" s="116" t="s">
        <v>58</v>
      </c>
      <c r="H6" s="113" t="s">
        <v>56</v>
      </c>
      <c r="I6" s="125" t="s">
        <v>7</v>
      </c>
      <c r="J6" s="19" t="s">
        <v>54</v>
      </c>
      <c r="K6" s="113" t="s">
        <v>57</v>
      </c>
      <c r="L6" s="20" t="s">
        <v>7</v>
      </c>
      <c r="M6" s="19" t="s">
        <v>55</v>
      </c>
      <c r="N6" s="227" t="s">
        <v>57</v>
      </c>
    </row>
    <row r="7" spans="1:14" s="29" customFormat="1" ht="11.25" customHeight="1" thickBot="1" thickTop="1">
      <c r="A7" s="228">
        <v>1</v>
      </c>
      <c r="B7" s="23">
        <v>2</v>
      </c>
      <c r="C7" s="24">
        <v>3</v>
      </c>
      <c r="D7" s="25">
        <v>3</v>
      </c>
      <c r="E7" s="22">
        <v>4</v>
      </c>
      <c r="F7" s="26">
        <v>5</v>
      </c>
      <c r="G7" s="123">
        <v>6</v>
      </c>
      <c r="H7" s="23">
        <v>7</v>
      </c>
      <c r="I7" s="28">
        <v>8</v>
      </c>
      <c r="J7" s="24">
        <v>9</v>
      </c>
      <c r="K7" s="27">
        <v>10</v>
      </c>
      <c r="L7" s="28">
        <v>11</v>
      </c>
      <c r="M7" s="24">
        <v>12</v>
      </c>
      <c r="N7" s="229">
        <v>13</v>
      </c>
    </row>
    <row r="8" spans="1:14" s="37" customFormat="1" ht="14.25" customHeight="1" thickTop="1">
      <c r="A8" s="230" t="s">
        <v>8</v>
      </c>
      <c r="B8" s="30" t="s">
        <v>9</v>
      </c>
      <c r="C8" s="31"/>
      <c r="D8" s="33">
        <f>SUM(D9:D9)</f>
        <v>7857</v>
      </c>
      <c r="E8" s="32">
        <f>SUM(E9:E9)</f>
        <v>15191.78</v>
      </c>
      <c r="F8" s="33">
        <f>SUM(F9:F9)</f>
        <v>15192</v>
      </c>
      <c r="G8" s="122">
        <f>F8/D8*100</f>
        <v>193.35624284077892</v>
      </c>
      <c r="H8" s="43">
        <f>F8/E8*100</f>
        <v>100.00144815156618</v>
      </c>
      <c r="I8" s="126">
        <f>I9</f>
        <v>15191.78</v>
      </c>
      <c r="J8" s="34">
        <f>J9</f>
        <v>15192</v>
      </c>
      <c r="K8" s="35">
        <f aca="true" t="shared" si="0" ref="K8:K17">J8/I8*100</f>
        <v>100.00144815156618</v>
      </c>
      <c r="L8" s="36"/>
      <c r="M8" s="36"/>
      <c r="N8" s="231"/>
    </row>
    <row r="9" spans="1:14" s="181" customFormat="1" ht="12.75" customHeight="1">
      <c r="A9" s="232"/>
      <c r="B9" s="147" t="s">
        <v>49</v>
      </c>
      <c r="C9" s="198"/>
      <c r="D9" s="199">
        <v>7857</v>
      </c>
      <c r="E9" s="150">
        <f>I9+L9</f>
        <v>15191.78</v>
      </c>
      <c r="F9" s="151">
        <f>J9+M9</f>
        <v>15192</v>
      </c>
      <c r="G9" s="152"/>
      <c r="H9" s="172">
        <f>F9/E9*100</f>
        <v>100.00144815156618</v>
      </c>
      <c r="I9" s="200">
        <v>15191.78</v>
      </c>
      <c r="J9" s="201">
        <v>15192</v>
      </c>
      <c r="K9" s="177"/>
      <c r="L9" s="202"/>
      <c r="M9" s="202"/>
      <c r="N9" s="233"/>
    </row>
    <row r="10" spans="1:14" s="44" customFormat="1" ht="12.75" customHeight="1">
      <c r="A10" s="234" t="s">
        <v>10</v>
      </c>
      <c r="B10" s="38" t="s">
        <v>11</v>
      </c>
      <c r="C10" s="39"/>
      <c r="D10" s="40">
        <f>SUM(D11:D12)</f>
        <v>3868550</v>
      </c>
      <c r="E10" s="32">
        <f>SUM(E11:E12)</f>
        <v>1717761</v>
      </c>
      <c r="F10" s="33">
        <f>SUM(F11:F12)</f>
        <v>2273673</v>
      </c>
      <c r="G10" s="122">
        <f>F10/D10*100</f>
        <v>58.77326129945328</v>
      </c>
      <c r="H10" s="43">
        <f>F10/E10*100</f>
        <v>132.3625929334756</v>
      </c>
      <c r="I10" s="56">
        <f>SUM(I11:I12)</f>
        <v>46556</v>
      </c>
      <c r="J10" s="41">
        <f>SUM(J11:J12)</f>
        <v>553193</v>
      </c>
      <c r="K10" s="213">
        <f t="shared" si="0"/>
        <v>1188.2313772660882</v>
      </c>
      <c r="L10" s="42">
        <f>SUM(L11:L12)</f>
        <v>1671205</v>
      </c>
      <c r="M10" s="42">
        <f>SUM(M11:M12)</f>
        <v>1720480</v>
      </c>
      <c r="N10" s="235">
        <f>M10/L10*100</f>
        <v>102.94847131261575</v>
      </c>
    </row>
    <row r="11" spans="1:14" s="196" customFormat="1" ht="12" customHeight="1">
      <c r="A11" s="236"/>
      <c r="B11" s="147" t="s">
        <v>49</v>
      </c>
      <c r="C11" s="192"/>
      <c r="D11" s="193">
        <v>79379</v>
      </c>
      <c r="E11" s="150">
        <f>I11+L11</f>
        <v>68556</v>
      </c>
      <c r="F11" s="151">
        <f>J11+M11</f>
        <v>623480</v>
      </c>
      <c r="G11" s="152">
        <f>F11/D11*100</f>
        <v>785.4470325904837</v>
      </c>
      <c r="H11" s="165">
        <f>F11/E11*100</f>
        <v>909.4462920823853</v>
      </c>
      <c r="I11" s="194">
        <v>46556</v>
      </c>
      <c r="J11" s="195">
        <v>553193</v>
      </c>
      <c r="K11" s="162"/>
      <c r="L11" s="197">
        <v>22000</v>
      </c>
      <c r="M11" s="197">
        <v>70287</v>
      </c>
      <c r="N11" s="237">
        <f>M11/L11*100</f>
        <v>319.48636363636365</v>
      </c>
    </row>
    <row r="12" spans="1:14" s="163" customFormat="1" ht="15.75" customHeight="1">
      <c r="A12" s="238"/>
      <c r="B12" s="156" t="s">
        <v>50</v>
      </c>
      <c r="C12" s="157"/>
      <c r="D12" s="164">
        <v>3789171</v>
      </c>
      <c r="E12" s="150">
        <f>I12+L12</f>
        <v>1649205</v>
      </c>
      <c r="F12" s="151">
        <f>J12+M12</f>
        <v>1650193</v>
      </c>
      <c r="G12" s="167">
        <f aca="true" t="shared" si="1" ref="G12:G62">F12/D12*100</f>
        <v>43.55023829750623</v>
      </c>
      <c r="H12" s="165">
        <f>F12/E12*100</f>
        <v>100.05990765247499</v>
      </c>
      <c r="I12" s="160"/>
      <c r="J12" s="161"/>
      <c r="K12" s="162"/>
      <c r="L12" s="160">
        <v>1649205</v>
      </c>
      <c r="M12" s="161">
        <v>1650193</v>
      </c>
      <c r="N12" s="237">
        <f>M12/L12*100</f>
        <v>100.05990765247499</v>
      </c>
    </row>
    <row r="13" spans="1:14" s="52" customFormat="1" ht="12.75" customHeight="1">
      <c r="A13" s="239" t="s">
        <v>12</v>
      </c>
      <c r="B13" s="46" t="s">
        <v>13</v>
      </c>
      <c r="C13" s="47"/>
      <c r="D13" s="40">
        <f>D14</f>
        <v>21543</v>
      </c>
      <c r="E13" s="32">
        <f aca="true" t="shared" si="2" ref="E13:E24">I13+L13</f>
        <v>35305</v>
      </c>
      <c r="F13" s="48">
        <f>F14</f>
        <v>35303</v>
      </c>
      <c r="G13" s="119">
        <f t="shared" si="1"/>
        <v>163.87225548902197</v>
      </c>
      <c r="H13" s="133">
        <f aca="true" t="shared" si="3" ref="H13:H59">F13/E13*100</f>
        <v>99.994335080017</v>
      </c>
      <c r="I13" s="42">
        <f>I14</f>
        <v>35305</v>
      </c>
      <c r="J13" s="49">
        <f>J14</f>
        <v>35303</v>
      </c>
      <c r="K13" s="35">
        <f t="shared" si="0"/>
        <v>99.994335080017</v>
      </c>
      <c r="L13" s="50"/>
      <c r="M13" s="51"/>
      <c r="N13" s="240"/>
    </row>
    <row r="14" spans="1:14" s="163" customFormat="1" ht="11.25" customHeight="1">
      <c r="A14" s="238"/>
      <c r="B14" s="156" t="s">
        <v>49</v>
      </c>
      <c r="C14" s="157"/>
      <c r="D14" s="164">
        <v>21543</v>
      </c>
      <c r="E14" s="150">
        <f t="shared" si="2"/>
        <v>35305</v>
      </c>
      <c r="F14" s="166">
        <f>J14+M14</f>
        <v>35303</v>
      </c>
      <c r="G14" s="167">
        <f t="shared" si="1"/>
        <v>163.87225548902197</v>
      </c>
      <c r="H14" s="172">
        <f t="shared" si="3"/>
        <v>99.994335080017</v>
      </c>
      <c r="I14" s="160">
        <v>35305</v>
      </c>
      <c r="J14" s="161">
        <v>35303</v>
      </c>
      <c r="K14" s="162"/>
      <c r="L14" s="160"/>
      <c r="M14" s="161"/>
      <c r="N14" s="241"/>
    </row>
    <row r="15" spans="1:14" s="44" customFormat="1" ht="15.75" customHeight="1">
      <c r="A15" s="234" t="s">
        <v>14</v>
      </c>
      <c r="B15" s="38" t="s">
        <v>15</v>
      </c>
      <c r="C15" s="39">
        <f>SUM(C17:C17)</f>
        <v>8822.891</v>
      </c>
      <c r="D15" s="40">
        <f>SUM(D16:D17)</f>
        <v>28654580</v>
      </c>
      <c r="E15" s="32">
        <f>SUM(E16:E17)</f>
        <v>22787192</v>
      </c>
      <c r="F15" s="54">
        <f>SUM(F16:F17)</f>
        <v>27291996</v>
      </c>
      <c r="G15" s="119">
        <f t="shared" si="1"/>
        <v>95.24479507289935</v>
      </c>
      <c r="H15" s="133">
        <f t="shared" si="3"/>
        <v>119.7690176130521</v>
      </c>
      <c r="I15" s="56">
        <f>SUM(I16:I17)</f>
        <v>21948580</v>
      </c>
      <c r="J15" s="41">
        <f>SUM(J16:J17)</f>
        <v>26373117</v>
      </c>
      <c r="K15" s="55">
        <f t="shared" si="0"/>
        <v>120.15864807654984</v>
      </c>
      <c r="L15" s="56">
        <f>L16</f>
        <v>838612</v>
      </c>
      <c r="M15" s="41">
        <f>M16</f>
        <v>918879</v>
      </c>
      <c r="N15" s="235">
        <f>M15/L15*100</f>
        <v>109.57141085507958</v>
      </c>
    </row>
    <row r="16" spans="1:14" s="196" customFormat="1" ht="11.25" customHeight="1">
      <c r="A16" s="236"/>
      <c r="B16" s="156" t="s">
        <v>49</v>
      </c>
      <c r="C16" s="192"/>
      <c r="D16" s="193">
        <v>9175563</v>
      </c>
      <c r="E16" s="150">
        <f t="shared" si="2"/>
        <v>7987192</v>
      </c>
      <c r="F16" s="151">
        <f>J16+M16</f>
        <v>8474295</v>
      </c>
      <c r="G16" s="152">
        <f t="shared" si="1"/>
        <v>92.35722102284078</v>
      </c>
      <c r="H16" s="165">
        <f t="shared" si="3"/>
        <v>106.09855128060023</v>
      </c>
      <c r="I16" s="194">
        <v>7148580</v>
      </c>
      <c r="J16" s="195">
        <v>7555416</v>
      </c>
      <c r="K16" s="162">
        <f t="shared" si="0"/>
        <v>105.69114425522272</v>
      </c>
      <c r="L16" s="160">
        <v>838612</v>
      </c>
      <c r="M16" s="161">
        <v>918879</v>
      </c>
      <c r="N16" s="242"/>
    </row>
    <row r="17" spans="1:14" s="163" customFormat="1" ht="12" customHeight="1">
      <c r="A17" s="238"/>
      <c r="B17" s="156" t="s">
        <v>50</v>
      </c>
      <c r="C17" s="157">
        <v>8822.891</v>
      </c>
      <c r="D17" s="164">
        <v>19479017</v>
      </c>
      <c r="E17" s="150">
        <f t="shared" si="2"/>
        <v>14800000</v>
      </c>
      <c r="F17" s="151">
        <f>J17+M17</f>
        <v>18817701</v>
      </c>
      <c r="G17" s="167">
        <f t="shared" si="1"/>
        <v>96.60498268470118</v>
      </c>
      <c r="H17" s="165">
        <f t="shared" si="3"/>
        <v>127.14662837837838</v>
      </c>
      <c r="I17" s="160">
        <v>14800000</v>
      </c>
      <c r="J17" s="161">
        <v>18817701</v>
      </c>
      <c r="K17" s="162">
        <f t="shared" si="0"/>
        <v>127.14662837837838</v>
      </c>
      <c r="L17" s="160"/>
      <c r="M17" s="161"/>
      <c r="N17" s="242"/>
    </row>
    <row r="18" spans="1:14" s="66" customFormat="1" ht="17.25" customHeight="1">
      <c r="A18" s="239" t="s">
        <v>16</v>
      </c>
      <c r="B18" s="61" t="s">
        <v>17</v>
      </c>
      <c r="C18" s="62">
        <f>SUM(C19:C19)</f>
        <v>0</v>
      </c>
      <c r="D18" s="63">
        <f>SUM(D19:D19)</f>
        <v>1550531</v>
      </c>
      <c r="E18" s="64">
        <f t="shared" si="2"/>
        <v>1876748</v>
      </c>
      <c r="F18" s="67">
        <f>J18+M18</f>
        <v>1884973</v>
      </c>
      <c r="G18" s="119">
        <f t="shared" si="1"/>
        <v>121.56951392780924</v>
      </c>
      <c r="H18" s="133">
        <f t="shared" si="3"/>
        <v>100.43825809325493</v>
      </c>
      <c r="I18" s="42">
        <f>SUM(I19:I19)</f>
        <v>1361638</v>
      </c>
      <c r="J18" s="49">
        <f>SUM(J19:J19)</f>
        <v>1369862</v>
      </c>
      <c r="K18" s="35">
        <f>J18/I18*100</f>
        <v>100.60397844360982</v>
      </c>
      <c r="L18" s="42">
        <f>SUM(L19:L20)</f>
        <v>515110</v>
      </c>
      <c r="M18" s="49">
        <f>SUM(M19:M20)</f>
        <v>515111</v>
      </c>
      <c r="N18" s="243">
        <f>M18/L18*100</f>
        <v>100.00019413329191</v>
      </c>
    </row>
    <row r="19" spans="1:14" s="181" customFormat="1" ht="12" customHeight="1">
      <c r="A19" s="238"/>
      <c r="B19" s="156" t="s">
        <v>49</v>
      </c>
      <c r="C19" s="157"/>
      <c r="D19" s="164">
        <v>1550531</v>
      </c>
      <c r="E19" s="150">
        <f t="shared" si="2"/>
        <v>1836748</v>
      </c>
      <c r="F19" s="151">
        <f>J19+M19</f>
        <v>1844973</v>
      </c>
      <c r="G19" s="152">
        <f t="shared" si="1"/>
        <v>118.98975254283854</v>
      </c>
      <c r="H19" s="165">
        <f t="shared" si="3"/>
        <v>100.44780231147658</v>
      </c>
      <c r="I19" s="160">
        <v>1361638</v>
      </c>
      <c r="J19" s="161">
        <v>1369862</v>
      </c>
      <c r="K19" s="162"/>
      <c r="L19" s="160">
        <v>475110</v>
      </c>
      <c r="M19" s="161">
        <v>475111</v>
      </c>
      <c r="N19" s="242">
        <f>M19/L19*100</f>
        <v>100.00021047757362</v>
      </c>
    </row>
    <row r="20" spans="1:14" s="181" customFormat="1" ht="12" customHeight="1">
      <c r="A20" s="238"/>
      <c r="B20" s="156" t="s">
        <v>50</v>
      </c>
      <c r="C20" s="157"/>
      <c r="D20" s="164"/>
      <c r="E20" s="171">
        <f>I20+L20</f>
        <v>40000</v>
      </c>
      <c r="F20" s="166">
        <f>J20+M20</f>
        <v>40000</v>
      </c>
      <c r="G20" s="167"/>
      <c r="H20" s="172">
        <f t="shared" si="3"/>
        <v>100</v>
      </c>
      <c r="I20" s="173"/>
      <c r="J20" s="174"/>
      <c r="K20" s="175"/>
      <c r="L20" s="173">
        <v>40000</v>
      </c>
      <c r="M20" s="174">
        <v>40000</v>
      </c>
      <c r="N20" s="244">
        <f>M20/L20*100</f>
        <v>100</v>
      </c>
    </row>
    <row r="21" spans="1:14" s="66" customFormat="1" ht="16.5" customHeight="1">
      <c r="A21" s="239" t="s">
        <v>18</v>
      </c>
      <c r="B21" s="61" t="s">
        <v>19</v>
      </c>
      <c r="C21" s="62">
        <f>SUM(C23:C23)</f>
        <v>1247.343</v>
      </c>
      <c r="D21" s="63">
        <f>D22</f>
        <v>3814277</v>
      </c>
      <c r="E21" s="83">
        <f>SUM(E22:E23)</f>
        <v>1421894</v>
      </c>
      <c r="F21" s="65">
        <f>SUM(F22:F23)</f>
        <v>1461084</v>
      </c>
      <c r="G21" s="119">
        <f t="shared" si="1"/>
        <v>38.30566054851287</v>
      </c>
      <c r="H21" s="134">
        <f t="shared" si="3"/>
        <v>102.75618295034651</v>
      </c>
      <c r="I21" s="97">
        <f>SUM(I22:I23)</f>
        <v>1110368</v>
      </c>
      <c r="J21" s="80">
        <f>SUM(J22:J23)</f>
        <v>1149695</v>
      </c>
      <c r="K21" s="84">
        <f aca="true" t="shared" si="4" ref="K21:K26">J21/I21*100</f>
        <v>103.54179875500735</v>
      </c>
      <c r="L21" s="97">
        <f>L22</f>
        <v>311526</v>
      </c>
      <c r="M21" s="80">
        <f>M22</f>
        <v>311389</v>
      </c>
      <c r="N21" s="245">
        <f>M21/L21*100</f>
        <v>99.95602293227532</v>
      </c>
    </row>
    <row r="22" spans="1:14" s="212" customFormat="1" ht="12" customHeight="1">
      <c r="A22" s="246"/>
      <c r="B22" s="204" t="s">
        <v>49</v>
      </c>
      <c r="C22" s="205"/>
      <c r="D22" s="203">
        <v>3814277</v>
      </c>
      <c r="E22" s="206">
        <f>I22+L22</f>
        <v>1391894</v>
      </c>
      <c r="F22" s="207">
        <f>J22+M22</f>
        <v>1461084</v>
      </c>
      <c r="G22" s="208"/>
      <c r="H22" s="209"/>
      <c r="I22" s="210">
        <v>1080368</v>
      </c>
      <c r="J22" s="211">
        <v>1149695</v>
      </c>
      <c r="K22" s="154">
        <f t="shared" si="4"/>
        <v>106.41698014010042</v>
      </c>
      <c r="L22" s="210">
        <v>311526</v>
      </c>
      <c r="M22" s="211">
        <v>311389</v>
      </c>
      <c r="N22" s="247"/>
    </row>
    <row r="23" spans="1:14" s="181" customFormat="1" ht="12.75" customHeight="1">
      <c r="A23" s="238"/>
      <c r="B23" s="156" t="s">
        <v>50</v>
      </c>
      <c r="C23" s="157">
        <v>1247.343</v>
      </c>
      <c r="D23" s="164"/>
      <c r="E23" s="150">
        <f t="shared" si="2"/>
        <v>30000</v>
      </c>
      <c r="F23" s="151"/>
      <c r="G23" s="167"/>
      <c r="H23" s="165"/>
      <c r="I23" s="160">
        <v>30000</v>
      </c>
      <c r="J23" s="161"/>
      <c r="K23" s="154"/>
      <c r="L23" s="160"/>
      <c r="M23" s="161"/>
      <c r="N23" s="242"/>
    </row>
    <row r="24" spans="1:14" s="66" customFormat="1" ht="62.25" customHeight="1">
      <c r="A24" s="239" t="s">
        <v>20</v>
      </c>
      <c r="B24" s="61" t="s">
        <v>21</v>
      </c>
      <c r="C24" s="62">
        <f>SUM(C25:C25)</f>
        <v>7.414</v>
      </c>
      <c r="D24" s="63">
        <f>D25</f>
        <v>139594</v>
      </c>
      <c r="E24" s="64">
        <f t="shared" si="2"/>
        <v>15917</v>
      </c>
      <c r="F24" s="67">
        <f>F25</f>
        <v>15664</v>
      </c>
      <c r="G24" s="119">
        <f t="shared" si="1"/>
        <v>11.221112655271718</v>
      </c>
      <c r="H24" s="133">
        <f t="shared" si="3"/>
        <v>98.41050449205252</v>
      </c>
      <c r="I24" s="42">
        <f>SUM(I25:I25)</f>
        <v>15917</v>
      </c>
      <c r="J24" s="49">
        <f>SUM(J25:J25)</f>
        <v>15664</v>
      </c>
      <c r="K24" s="55">
        <f t="shared" si="4"/>
        <v>98.41050449205252</v>
      </c>
      <c r="L24" s="42"/>
      <c r="M24" s="49"/>
      <c r="N24" s="243"/>
    </row>
    <row r="25" spans="1:14" s="163" customFormat="1" ht="12" customHeight="1">
      <c r="A25" s="248"/>
      <c r="B25" s="183" t="s">
        <v>49</v>
      </c>
      <c r="C25" s="184">
        <v>7.414</v>
      </c>
      <c r="D25" s="185">
        <v>139594</v>
      </c>
      <c r="E25" s="186">
        <f>I25+L25</f>
        <v>15917</v>
      </c>
      <c r="F25" s="187">
        <f>J25+M25</f>
        <v>15664</v>
      </c>
      <c r="G25" s="167">
        <f t="shared" si="1"/>
        <v>11.221112655271718</v>
      </c>
      <c r="H25" s="188">
        <f t="shared" si="3"/>
        <v>98.41050449205252</v>
      </c>
      <c r="I25" s="189">
        <v>15917</v>
      </c>
      <c r="J25" s="190">
        <v>15664</v>
      </c>
      <c r="K25" s="191"/>
      <c r="L25" s="189"/>
      <c r="M25" s="190"/>
      <c r="N25" s="249"/>
    </row>
    <row r="26" spans="1:14" s="66" customFormat="1" ht="28.5" customHeight="1">
      <c r="A26" s="239" t="s">
        <v>22</v>
      </c>
      <c r="B26" s="61" t="s">
        <v>23</v>
      </c>
      <c r="C26" s="62">
        <f>SUM(C27:C27)</f>
        <v>11770.517</v>
      </c>
      <c r="D26" s="63">
        <f>SUM(D27:D28)</f>
        <v>6536230</v>
      </c>
      <c r="E26" s="64">
        <f>SUM(E27:E28)</f>
        <v>8194291</v>
      </c>
      <c r="F26" s="67">
        <f>SUM(F27:F28)</f>
        <v>8194938</v>
      </c>
      <c r="G26" s="119">
        <f t="shared" si="1"/>
        <v>125.37713636148055</v>
      </c>
      <c r="H26" s="133">
        <f t="shared" si="3"/>
        <v>100.00789574107142</v>
      </c>
      <c r="I26" s="42">
        <f>SUM(I27:I27)</f>
        <v>8000</v>
      </c>
      <c r="J26" s="49">
        <f>SUM(J27:J27)</f>
        <v>7999</v>
      </c>
      <c r="K26" s="55">
        <f t="shared" si="4"/>
        <v>99.9875</v>
      </c>
      <c r="L26" s="49">
        <f>SUM(L27:L28)</f>
        <v>8186291</v>
      </c>
      <c r="M26" s="49">
        <f>SUM(M27:M28)</f>
        <v>8186939</v>
      </c>
      <c r="N26" s="243">
        <f>M26/L26*100</f>
        <v>100.00791567267765</v>
      </c>
    </row>
    <row r="27" spans="1:14" s="163" customFormat="1" ht="12.75" customHeight="1">
      <c r="A27" s="238"/>
      <c r="B27" s="156" t="s">
        <v>49</v>
      </c>
      <c r="C27" s="157">
        <v>11770.517</v>
      </c>
      <c r="D27" s="164">
        <v>6326230</v>
      </c>
      <c r="E27" s="150">
        <f>I27+L27</f>
        <v>7441797</v>
      </c>
      <c r="F27" s="151">
        <f>J27+M27</f>
        <v>7442444</v>
      </c>
      <c r="G27" s="152">
        <f t="shared" si="1"/>
        <v>117.64422096572524</v>
      </c>
      <c r="H27" s="165">
        <f t="shared" si="3"/>
        <v>100.00869413664468</v>
      </c>
      <c r="I27" s="160">
        <v>8000</v>
      </c>
      <c r="J27" s="161">
        <v>7999</v>
      </c>
      <c r="K27" s="154"/>
      <c r="L27" s="161">
        <v>7433797</v>
      </c>
      <c r="M27" s="161">
        <v>7434445</v>
      </c>
      <c r="N27" s="242">
        <f>M27/L27*100</f>
        <v>100.00871694505513</v>
      </c>
    </row>
    <row r="28" spans="1:14" s="163" customFormat="1" ht="12.75" customHeight="1">
      <c r="A28" s="250"/>
      <c r="B28" s="168" t="s">
        <v>50</v>
      </c>
      <c r="C28" s="169"/>
      <c r="D28" s="170">
        <v>210000</v>
      </c>
      <c r="E28" s="171">
        <f>I28+L28</f>
        <v>752494</v>
      </c>
      <c r="F28" s="166">
        <f>J28+M28</f>
        <v>752494</v>
      </c>
      <c r="G28" s="167">
        <f t="shared" si="1"/>
        <v>358.3304761904762</v>
      </c>
      <c r="H28" s="172">
        <f t="shared" si="3"/>
        <v>100</v>
      </c>
      <c r="I28" s="173"/>
      <c r="J28" s="174"/>
      <c r="K28" s="179"/>
      <c r="L28" s="174">
        <v>752494</v>
      </c>
      <c r="M28" s="174">
        <v>752494</v>
      </c>
      <c r="N28" s="244">
        <f>M28/L28*100</f>
        <v>100</v>
      </c>
    </row>
    <row r="29" spans="1:14" s="66" customFormat="1" ht="64.5" customHeight="1">
      <c r="A29" s="251" t="s">
        <v>24</v>
      </c>
      <c r="B29" s="85" t="s">
        <v>25</v>
      </c>
      <c r="C29" s="86">
        <f>SUM(C30:C30)</f>
        <v>29363.274</v>
      </c>
      <c r="D29" s="82">
        <f>D30</f>
        <v>160663718</v>
      </c>
      <c r="E29" s="83">
        <f>I29+L29</f>
        <v>148178789</v>
      </c>
      <c r="F29" s="65">
        <f>F30</f>
        <v>159258580</v>
      </c>
      <c r="G29" s="119">
        <f t="shared" si="1"/>
        <v>99.12541672912113</v>
      </c>
      <c r="H29" s="134">
        <f t="shared" si="3"/>
        <v>107.47731242424987</v>
      </c>
      <c r="I29" s="97">
        <f>I30</f>
        <v>125742096</v>
      </c>
      <c r="J29" s="80">
        <f>J30</f>
        <v>134501623</v>
      </c>
      <c r="K29" s="84">
        <f>J29/I29*100</f>
        <v>106.96626450381422</v>
      </c>
      <c r="L29" s="80">
        <f>L30</f>
        <v>22436693</v>
      </c>
      <c r="M29" s="80">
        <f>M30</f>
        <v>24756957</v>
      </c>
      <c r="N29" s="245">
        <f>M29/L29*100</f>
        <v>110.34138141481012</v>
      </c>
    </row>
    <row r="30" spans="1:14" s="181" customFormat="1" ht="12" customHeight="1">
      <c r="A30" s="250"/>
      <c r="B30" s="168" t="s">
        <v>49</v>
      </c>
      <c r="C30" s="169">
        <v>29363.274</v>
      </c>
      <c r="D30" s="170">
        <v>160663718</v>
      </c>
      <c r="E30" s="171">
        <f>I30+L30</f>
        <v>148178789</v>
      </c>
      <c r="F30" s="166">
        <f>J30+M30</f>
        <v>159258580</v>
      </c>
      <c r="G30" s="167">
        <f t="shared" si="1"/>
        <v>99.12541672912113</v>
      </c>
      <c r="H30" s="172">
        <f t="shared" si="3"/>
        <v>107.47731242424987</v>
      </c>
      <c r="I30" s="173">
        <v>125742096</v>
      </c>
      <c r="J30" s="174">
        <v>134501623</v>
      </c>
      <c r="K30" s="177"/>
      <c r="L30" s="174">
        <v>22436693</v>
      </c>
      <c r="M30" s="174">
        <v>24756957</v>
      </c>
      <c r="N30" s="252"/>
    </row>
    <row r="31" spans="1:14" s="66" customFormat="1" ht="18" customHeight="1">
      <c r="A31" s="239" t="s">
        <v>26</v>
      </c>
      <c r="B31" s="61" t="s">
        <v>27</v>
      </c>
      <c r="C31" s="62">
        <f>SUM(C32:C32)</f>
        <v>45421.84</v>
      </c>
      <c r="D31" s="63">
        <f>D32</f>
        <v>84782691</v>
      </c>
      <c r="E31" s="64">
        <f aca="true" t="shared" si="5" ref="E31:E39">I31+L31</f>
        <v>93133849</v>
      </c>
      <c r="F31" s="67">
        <f>F32</f>
        <v>93146100</v>
      </c>
      <c r="G31" s="119">
        <f t="shared" si="1"/>
        <v>109.86452411613121</v>
      </c>
      <c r="H31" s="133">
        <f t="shared" si="3"/>
        <v>100.01315418629375</v>
      </c>
      <c r="I31" s="42">
        <f>SUM(I32:I32)</f>
        <v>40251698</v>
      </c>
      <c r="J31" s="49">
        <f>SUM(J32:J32)</f>
        <v>40252794</v>
      </c>
      <c r="K31" s="55">
        <f aca="true" t="shared" si="6" ref="K31:K38">J31/I31*100</f>
        <v>100.0027228664987</v>
      </c>
      <c r="L31" s="49">
        <f>SUM(L32:L32)</f>
        <v>52882151</v>
      </c>
      <c r="M31" s="49">
        <f>SUM(M32:M32)</f>
        <v>52893306</v>
      </c>
      <c r="N31" s="243">
        <f>M31/L31*100</f>
        <v>100.0210940738776</v>
      </c>
    </row>
    <row r="32" spans="1:14" s="181" customFormat="1" ht="10.5" customHeight="1">
      <c r="A32" s="250"/>
      <c r="B32" s="168" t="s">
        <v>49</v>
      </c>
      <c r="C32" s="169">
        <v>45421.84</v>
      </c>
      <c r="D32" s="170">
        <v>84782691</v>
      </c>
      <c r="E32" s="171">
        <f t="shared" si="5"/>
        <v>93133849</v>
      </c>
      <c r="F32" s="166">
        <f>J32+M32</f>
        <v>93146100</v>
      </c>
      <c r="G32" s="167">
        <f t="shared" si="1"/>
        <v>109.86452411613121</v>
      </c>
      <c r="H32" s="172">
        <f t="shared" si="3"/>
        <v>100.01315418629375</v>
      </c>
      <c r="I32" s="173">
        <v>40251698</v>
      </c>
      <c r="J32" s="174">
        <v>40252794</v>
      </c>
      <c r="K32" s="177"/>
      <c r="L32" s="174">
        <v>52882151</v>
      </c>
      <c r="M32" s="174">
        <v>52893306</v>
      </c>
      <c r="N32" s="252"/>
    </row>
    <row r="33" spans="1:14" s="66" customFormat="1" ht="13.5">
      <c r="A33" s="239" t="s">
        <v>28</v>
      </c>
      <c r="B33" s="61" t="s">
        <v>29</v>
      </c>
      <c r="C33" s="62">
        <f>C34</f>
        <v>812.942</v>
      </c>
      <c r="D33" s="63">
        <f>D34+D35</f>
        <v>2482071</v>
      </c>
      <c r="E33" s="64">
        <f t="shared" si="5"/>
        <v>2410825</v>
      </c>
      <c r="F33" s="67">
        <f>J33+M33</f>
        <v>2415111</v>
      </c>
      <c r="G33" s="119">
        <f t="shared" si="1"/>
        <v>97.30225283644182</v>
      </c>
      <c r="H33" s="133">
        <f t="shared" si="3"/>
        <v>100.17778146485124</v>
      </c>
      <c r="I33" s="42">
        <f>I34+I35</f>
        <v>1553929</v>
      </c>
      <c r="J33" s="49">
        <f>J34+J35</f>
        <v>1550475</v>
      </c>
      <c r="K33" s="55">
        <f t="shared" si="6"/>
        <v>99.7777247223007</v>
      </c>
      <c r="L33" s="49">
        <f>SUM(L34:L35)</f>
        <v>856896</v>
      </c>
      <c r="M33" s="49">
        <f>SUM(M34:M35)</f>
        <v>864636</v>
      </c>
      <c r="N33" s="243">
        <f>M33/L33*100</f>
        <v>100.90326013892002</v>
      </c>
    </row>
    <row r="34" spans="1:14" s="181" customFormat="1" ht="11.25" customHeight="1">
      <c r="A34" s="238"/>
      <c r="B34" s="147" t="s">
        <v>49</v>
      </c>
      <c r="C34" s="157">
        <v>812.942</v>
      </c>
      <c r="D34" s="164">
        <v>2477970</v>
      </c>
      <c r="E34" s="150">
        <f t="shared" si="5"/>
        <v>2353500</v>
      </c>
      <c r="F34" s="151">
        <f>J34+M34</f>
        <v>2356378</v>
      </c>
      <c r="G34" s="152">
        <f t="shared" si="1"/>
        <v>95.09308022292441</v>
      </c>
      <c r="H34" s="165">
        <f t="shared" si="3"/>
        <v>100.12228595708518</v>
      </c>
      <c r="I34" s="160">
        <v>1552429</v>
      </c>
      <c r="J34" s="161">
        <v>1544358</v>
      </c>
      <c r="K34" s="162">
        <f t="shared" si="6"/>
        <v>99.4801050482824</v>
      </c>
      <c r="L34" s="161">
        <v>801071</v>
      </c>
      <c r="M34" s="161">
        <v>812020</v>
      </c>
      <c r="N34" s="237">
        <f>M34/L34*100</f>
        <v>101.36679520292209</v>
      </c>
    </row>
    <row r="35" spans="1:14" s="181" customFormat="1" ht="12.75" customHeight="1">
      <c r="A35" s="238"/>
      <c r="B35" s="156" t="s">
        <v>50</v>
      </c>
      <c r="C35" s="157"/>
      <c r="D35" s="164">
        <v>4101</v>
      </c>
      <c r="E35" s="150">
        <f t="shared" si="5"/>
        <v>57325</v>
      </c>
      <c r="F35" s="166">
        <f>J35+M35</f>
        <v>58733</v>
      </c>
      <c r="G35" s="167">
        <f t="shared" si="1"/>
        <v>1432.1628871007072</v>
      </c>
      <c r="H35" s="165">
        <f t="shared" si="3"/>
        <v>102.45617095508068</v>
      </c>
      <c r="I35" s="160">
        <v>1500</v>
      </c>
      <c r="J35" s="161">
        <v>6117</v>
      </c>
      <c r="K35" s="162">
        <f t="shared" si="6"/>
        <v>407.8</v>
      </c>
      <c r="L35" s="161">
        <v>55825</v>
      </c>
      <c r="M35" s="161">
        <v>52616</v>
      </c>
      <c r="N35" s="237">
        <f>M35/L35*100</f>
        <v>94.25167935512762</v>
      </c>
    </row>
    <row r="36" spans="1:14" s="52" customFormat="1" ht="13.5" customHeight="1">
      <c r="A36" s="239" t="s">
        <v>30</v>
      </c>
      <c r="B36" s="46" t="s">
        <v>31</v>
      </c>
      <c r="C36" s="47"/>
      <c r="D36" s="63">
        <f>D37</f>
        <v>20431</v>
      </c>
      <c r="E36" s="72"/>
      <c r="F36" s="67"/>
      <c r="G36" s="119"/>
      <c r="H36" s="133"/>
      <c r="I36" s="42"/>
      <c r="J36" s="49"/>
      <c r="K36" s="55"/>
      <c r="L36" s="51"/>
      <c r="M36" s="51"/>
      <c r="N36" s="253"/>
    </row>
    <row r="37" spans="1:14" s="163" customFormat="1" ht="13.5" customHeight="1">
      <c r="A37" s="238"/>
      <c r="B37" s="147" t="s">
        <v>49</v>
      </c>
      <c r="C37" s="157"/>
      <c r="D37" s="164">
        <v>20431</v>
      </c>
      <c r="E37" s="171"/>
      <c r="F37" s="182"/>
      <c r="G37" s="167"/>
      <c r="H37" s="172"/>
      <c r="I37" s="173"/>
      <c r="J37" s="174"/>
      <c r="K37" s="175"/>
      <c r="L37" s="174"/>
      <c r="M37" s="174"/>
      <c r="N37" s="254"/>
    </row>
    <row r="38" spans="1:14" s="66" customFormat="1" ht="13.5" customHeight="1">
      <c r="A38" s="239" t="s">
        <v>32</v>
      </c>
      <c r="B38" s="61" t="s">
        <v>33</v>
      </c>
      <c r="C38" s="62" t="e">
        <f>C39+#REF!+C40</f>
        <v>#REF!</v>
      </c>
      <c r="D38" s="73">
        <f>SUM(D39:D39)</f>
        <v>46903</v>
      </c>
      <c r="E38" s="64">
        <f t="shared" si="5"/>
        <v>17020</v>
      </c>
      <c r="F38" s="67">
        <f>SUM(F39:F39)</f>
        <v>18175</v>
      </c>
      <c r="G38" s="119">
        <f t="shared" si="1"/>
        <v>38.75018655523101</v>
      </c>
      <c r="H38" s="133">
        <f t="shared" si="3"/>
        <v>106.78613396004701</v>
      </c>
      <c r="I38" s="42">
        <f>I39</f>
        <v>8520</v>
      </c>
      <c r="J38" s="49">
        <f>SUM(J39:J39)</f>
        <v>9727</v>
      </c>
      <c r="K38" s="55">
        <f t="shared" si="6"/>
        <v>114.16666666666666</v>
      </c>
      <c r="L38" s="49">
        <f>SUM(L39:L39)</f>
        <v>8500</v>
      </c>
      <c r="M38" s="49">
        <f>SUM(M39:M39)</f>
        <v>8448</v>
      </c>
      <c r="N38" s="255">
        <f>M38/L38*100</f>
        <v>99.38823529411765</v>
      </c>
    </row>
    <row r="39" spans="1:14" s="181" customFormat="1" ht="15" customHeight="1">
      <c r="A39" s="238"/>
      <c r="B39" s="147" t="s">
        <v>49</v>
      </c>
      <c r="C39" s="157">
        <v>155.138</v>
      </c>
      <c r="D39" s="180">
        <v>46903</v>
      </c>
      <c r="E39" s="150">
        <f t="shared" si="5"/>
        <v>17020</v>
      </c>
      <c r="F39" s="151">
        <f>J39+M39</f>
        <v>18175</v>
      </c>
      <c r="G39" s="167">
        <f t="shared" si="1"/>
        <v>38.75018655523101</v>
      </c>
      <c r="H39" s="165">
        <f t="shared" si="3"/>
        <v>106.78613396004701</v>
      </c>
      <c r="I39" s="160">
        <v>8520</v>
      </c>
      <c r="J39" s="161">
        <v>9727</v>
      </c>
      <c r="K39" s="162"/>
      <c r="L39" s="161">
        <v>8500</v>
      </c>
      <c r="M39" s="161">
        <v>8448</v>
      </c>
      <c r="N39" s="242"/>
    </row>
    <row r="40" spans="1:14" s="78" customFormat="1" ht="17.25" customHeight="1" hidden="1">
      <c r="A40" s="256"/>
      <c r="B40" s="68" t="s">
        <v>34</v>
      </c>
      <c r="C40" s="74">
        <v>2.366</v>
      </c>
      <c r="D40" s="75"/>
      <c r="E40" s="71"/>
      <c r="F40" s="70"/>
      <c r="G40" s="117" t="e">
        <f t="shared" si="1"/>
        <v>#DIV/0!</v>
      </c>
      <c r="H40" s="43" t="e">
        <f t="shared" si="3"/>
        <v>#DIV/0!</v>
      </c>
      <c r="I40" s="128"/>
      <c r="J40" s="76"/>
      <c r="K40" s="77"/>
      <c r="L40" s="76"/>
      <c r="M40" s="76"/>
      <c r="N40" s="257"/>
    </row>
    <row r="41" spans="1:14" s="81" customFormat="1" ht="14.25" customHeight="1">
      <c r="A41" s="258" t="s">
        <v>35</v>
      </c>
      <c r="B41" s="46" t="s">
        <v>36</v>
      </c>
      <c r="C41" s="101"/>
      <c r="D41" s="63">
        <f>D42+D43</f>
        <v>25121540</v>
      </c>
      <c r="E41" s="79">
        <f>SUM(E42:E43)</f>
        <v>28042237</v>
      </c>
      <c r="F41" s="48">
        <f>SUM(F42:F43)</f>
        <v>25244436</v>
      </c>
      <c r="G41" s="119">
        <f t="shared" si="1"/>
        <v>100.4892056776774</v>
      </c>
      <c r="H41" s="133">
        <f t="shared" si="3"/>
        <v>90.02290366492515</v>
      </c>
      <c r="I41" s="42">
        <f>SUM(I42:I43)</f>
        <v>27542067</v>
      </c>
      <c r="J41" s="49">
        <f>SUM(J42:J43)</f>
        <v>24729298</v>
      </c>
      <c r="K41" s="55">
        <f>J41/I41*100</f>
        <v>89.78737144165687</v>
      </c>
      <c r="L41" s="49">
        <f>L42</f>
        <v>500170</v>
      </c>
      <c r="M41" s="49">
        <f>M42</f>
        <v>515138</v>
      </c>
      <c r="N41" s="255">
        <f>M41/L41*100</f>
        <v>102.99258252194254</v>
      </c>
    </row>
    <row r="42" spans="1:14" s="178" customFormat="1" ht="11.25" customHeight="1">
      <c r="A42" s="238"/>
      <c r="B42" s="147" t="s">
        <v>49</v>
      </c>
      <c r="C42" s="157"/>
      <c r="D42" s="164">
        <v>25114906</v>
      </c>
      <c r="E42" s="150">
        <f>I42+L42</f>
        <v>27580237</v>
      </c>
      <c r="F42" s="151">
        <f>J42+M42</f>
        <v>24819262</v>
      </c>
      <c r="G42" s="152">
        <f t="shared" si="1"/>
        <v>98.82283453499686</v>
      </c>
      <c r="H42" s="165">
        <f t="shared" si="3"/>
        <v>89.98929922175796</v>
      </c>
      <c r="I42" s="160">
        <v>27080067</v>
      </c>
      <c r="J42" s="161">
        <v>24304124</v>
      </c>
      <c r="K42" s="162">
        <f>J42/I42*100</f>
        <v>89.7491280209905</v>
      </c>
      <c r="L42" s="161">
        <v>500170</v>
      </c>
      <c r="M42" s="161">
        <v>515138</v>
      </c>
      <c r="N42" s="237"/>
    </row>
    <row r="43" spans="1:14" s="178" customFormat="1" ht="13.5" customHeight="1">
      <c r="A43" s="250"/>
      <c r="B43" s="168" t="s">
        <v>50</v>
      </c>
      <c r="C43" s="176"/>
      <c r="D43" s="170">
        <v>6634</v>
      </c>
      <c r="E43" s="150">
        <f>I43+L43</f>
        <v>462000</v>
      </c>
      <c r="F43" s="151">
        <f>J43+M43</f>
        <v>425174</v>
      </c>
      <c r="G43" s="167"/>
      <c r="H43" s="165">
        <f t="shared" si="3"/>
        <v>92.02900432900432</v>
      </c>
      <c r="I43" s="173">
        <v>462000</v>
      </c>
      <c r="J43" s="174">
        <v>425174</v>
      </c>
      <c r="K43" s="162">
        <f>J43/I43*100</f>
        <v>92.02900432900432</v>
      </c>
      <c r="L43" s="174"/>
      <c r="M43" s="174"/>
      <c r="N43" s="254"/>
    </row>
    <row r="44" spans="1:14" s="66" customFormat="1" ht="39" customHeight="1">
      <c r="A44" s="239" t="s">
        <v>37</v>
      </c>
      <c r="B44" s="102" t="s">
        <v>38</v>
      </c>
      <c r="C44" s="103">
        <f>SUM(C45:C47)</f>
        <v>1269.735</v>
      </c>
      <c r="D44" s="63">
        <f>SUM(D45:D45)</f>
        <v>218064</v>
      </c>
      <c r="E44" s="64">
        <f>I44+L44</f>
        <v>1586112</v>
      </c>
      <c r="F44" s="67">
        <f>SUM(F45:F46)</f>
        <v>1166859</v>
      </c>
      <c r="G44" s="119">
        <f t="shared" si="1"/>
        <v>535.0993286374642</v>
      </c>
      <c r="H44" s="133">
        <f t="shared" si="3"/>
        <v>73.56725124076988</v>
      </c>
      <c r="I44" s="42">
        <f>SUM(I45:I46)</f>
        <v>1052818</v>
      </c>
      <c r="J44" s="49">
        <f>SUM(J45:J46)</f>
        <v>757884</v>
      </c>
      <c r="K44" s="55">
        <f>J44/I44*100</f>
        <v>71.98623123844767</v>
      </c>
      <c r="L44" s="49">
        <f>SUM(L45:L45)</f>
        <v>533294</v>
      </c>
      <c r="M44" s="49">
        <f>SUM(M45:M45)</f>
        <v>408975</v>
      </c>
      <c r="N44" s="243">
        <f>M44/L44*100</f>
        <v>76.68846827453525</v>
      </c>
    </row>
    <row r="45" spans="1:14" s="163" customFormat="1" ht="11.25" customHeight="1">
      <c r="A45" s="250"/>
      <c r="B45" s="168" t="s">
        <v>49</v>
      </c>
      <c r="C45" s="176">
        <v>1269.735</v>
      </c>
      <c r="D45" s="170">
        <v>218064</v>
      </c>
      <c r="E45" s="171">
        <f>I45+L45</f>
        <v>1586112</v>
      </c>
      <c r="F45" s="166">
        <f>J45+M45</f>
        <v>1166859</v>
      </c>
      <c r="G45" s="167">
        <f t="shared" si="1"/>
        <v>535.0993286374642</v>
      </c>
      <c r="H45" s="172">
        <f t="shared" si="3"/>
        <v>73.56725124076988</v>
      </c>
      <c r="I45" s="173">
        <v>1052818</v>
      </c>
      <c r="J45" s="174">
        <v>757884</v>
      </c>
      <c r="K45" s="175"/>
      <c r="L45" s="174">
        <v>533294</v>
      </c>
      <c r="M45" s="174">
        <v>408975</v>
      </c>
      <c r="N45" s="252"/>
    </row>
    <row r="46" spans="1:14" s="78" customFormat="1" ht="13.5" customHeight="1" hidden="1">
      <c r="A46" s="259"/>
      <c r="B46" s="57" t="s">
        <v>50</v>
      </c>
      <c r="C46" s="104"/>
      <c r="D46" s="58"/>
      <c r="E46" s="59">
        <f>I46+L46</f>
        <v>0</v>
      </c>
      <c r="F46" s="53">
        <f>J46+M46</f>
        <v>0</v>
      </c>
      <c r="G46" s="118"/>
      <c r="H46" s="131"/>
      <c r="I46" s="127"/>
      <c r="J46" s="60"/>
      <c r="K46" s="69"/>
      <c r="L46" s="60"/>
      <c r="M46" s="60"/>
      <c r="N46" s="260"/>
    </row>
    <row r="47" spans="1:14" s="66" customFormat="1" ht="23.25" customHeight="1">
      <c r="A47" s="251" t="s">
        <v>39</v>
      </c>
      <c r="B47" s="85" t="s">
        <v>40</v>
      </c>
      <c r="C47" s="86"/>
      <c r="D47" s="82">
        <f>SUM(D48:D49)</f>
        <v>1833406</v>
      </c>
      <c r="E47" s="83">
        <f>SUM(E48:E49)</f>
        <v>1564309</v>
      </c>
      <c r="F47" s="65">
        <f>SUM(F48:F49)</f>
        <v>1511714</v>
      </c>
      <c r="G47" s="119">
        <f t="shared" si="1"/>
        <v>82.4538591015847</v>
      </c>
      <c r="H47" s="134">
        <f t="shared" si="3"/>
        <v>96.63781260607719</v>
      </c>
      <c r="I47" s="97">
        <f>SUM(I48:I49)</f>
        <v>1195018</v>
      </c>
      <c r="J47" s="80">
        <f>SUM(J48:J49)</f>
        <v>1147344</v>
      </c>
      <c r="K47" s="84">
        <f>J47/I47*100</f>
        <v>96.01060402437453</v>
      </c>
      <c r="L47" s="80">
        <f>SUM(L48:L49)</f>
        <v>369291</v>
      </c>
      <c r="M47" s="80">
        <f>SUM(M48:M49)</f>
        <v>364370</v>
      </c>
      <c r="N47" s="261">
        <f>M47/L47*100</f>
        <v>98.66744653944993</v>
      </c>
    </row>
    <row r="48" spans="1:14" s="163" customFormat="1" ht="12.75" customHeight="1">
      <c r="A48" s="238"/>
      <c r="B48" s="156" t="s">
        <v>49</v>
      </c>
      <c r="C48" s="157"/>
      <c r="D48" s="164">
        <v>1832205</v>
      </c>
      <c r="E48" s="150">
        <f>I48+L48</f>
        <v>1562809</v>
      </c>
      <c r="F48" s="151">
        <f>J48+M48</f>
        <v>1509897</v>
      </c>
      <c r="G48" s="152">
        <f t="shared" si="1"/>
        <v>82.40873701359837</v>
      </c>
      <c r="H48" s="165">
        <f t="shared" si="3"/>
        <v>96.61430155572434</v>
      </c>
      <c r="I48" s="160">
        <v>1195018</v>
      </c>
      <c r="J48" s="161">
        <v>1147344</v>
      </c>
      <c r="K48" s="162"/>
      <c r="L48" s="161">
        <v>367791</v>
      </c>
      <c r="M48" s="161">
        <v>362553</v>
      </c>
      <c r="N48" s="242">
        <f>M48/L48*100</f>
        <v>98.5758215943294</v>
      </c>
    </row>
    <row r="49" spans="1:14" s="178" customFormat="1" ht="10.5" customHeight="1">
      <c r="A49" s="250"/>
      <c r="B49" s="168" t="s">
        <v>50</v>
      </c>
      <c r="C49" s="176"/>
      <c r="D49" s="170">
        <v>1201</v>
      </c>
      <c r="E49" s="171">
        <f>I49+L49</f>
        <v>1500</v>
      </c>
      <c r="F49" s="166">
        <f>J49+M49</f>
        <v>1817</v>
      </c>
      <c r="G49" s="167"/>
      <c r="H49" s="172">
        <f t="shared" si="3"/>
        <v>121.13333333333334</v>
      </c>
      <c r="I49" s="173"/>
      <c r="J49" s="174"/>
      <c r="K49" s="175"/>
      <c r="L49" s="174">
        <v>1500</v>
      </c>
      <c r="M49" s="174">
        <v>1817</v>
      </c>
      <c r="N49" s="242">
        <f>M49/L49*100</f>
        <v>121.13333333333334</v>
      </c>
    </row>
    <row r="50" spans="1:14" s="66" customFormat="1" ht="27.75" customHeight="1">
      <c r="A50" s="251" t="s">
        <v>41</v>
      </c>
      <c r="B50" s="85" t="s">
        <v>42</v>
      </c>
      <c r="C50" s="86">
        <f>SUM(C51:C52)</f>
        <v>70.714</v>
      </c>
      <c r="D50" s="82">
        <f>SUM(D51:D52)</f>
        <v>650125</v>
      </c>
      <c r="E50" s="83">
        <f>I50+L50</f>
        <v>335342</v>
      </c>
      <c r="F50" s="65">
        <f>SUM(F51:F52)</f>
        <v>366103</v>
      </c>
      <c r="G50" s="119">
        <f t="shared" si="1"/>
        <v>56.31270909440492</v>
      </c>
      <c r="H50" s="134">
        <f t="shared" si="3"/>
        <v>109.17302336122525</v>
      </c>
      <c r="I50" s="97">
        <f>SUM(I51:I52)</f>
        <v>333042</v>
      </c>
      <c r="J50" s="80">
        <f>SUM(J51:J52)</f>
        <v>360885</v>
      </c>
      <c r="K50" s="84">
        <f aca="true" t="shared" si="7" ref="K50:K56">J50/I50*100</f>
        <v>108.36020682076135</v>
      </c>
      <c r="L50" s="97">
        <f>SUM(L51:L52)</f>
        <v>2300</v>
      </c>
      <c r="M50" s="80">
        <f>SUM(M51:M52)</f>
        <v>5218</v>
      </c>
      <c r="N50" s="255">
        <f>M50/L50*100</f>
        <v>226.8695652173913</v>
      </c>
    </row>
    <row r="51" spans="1:14" s="163" customFormat="1" ht="12" customHeight="1">
      <c r="A51" s="238"/>
      <c r="B51" s="147" t="s">
        <v>49</v>
      </c>
      <c r="C51" s="157">
        <v>70.714</v>
      </c>
      <c r="D51" s="164">
        <v>22712</v>
      </c>
      <c r="E51" s="150">
        <f>I51+L51</f>
        <v>60638</v>
      </c>
      <c r="F51" s="151">
        <f>J51+M51</f>
        <v>135863</v>
      </c>
      <c r="G51" s="152">
        <f t="shared" si="1"/>
        <v>598.199189855583</v>
      </c>
      <c r="H51" s="165">
        <f t="shared" si="3"/>
        <v>224.05587255516343</v>
      </c>
      <c r="I51" s="160">
        <v>58338</v>
      </c>
      <c r="J51" s="161">
        <v>130645</v>
      </c>
      <c r="K51" s="154">
        <f t="shared" si="7"/>
        <v>223.94494154753332</v>
      </c>
      <c r="L51" s="160">
        <v>2300</v>
      </c>
      <c r="M51" s="161">
        <v>5218</v>
      </c>
      <c r="N51" s="237"/>
    </row>
    <row r="52" spans="1:14" s="163" customFormat="1" ht="12.75" customHeight="1">
      <c r="A52" s="238"/>
      <c r="B52" s="156" t="s">
        <v>50</v>
      </c>
      <c r="C52" s="157"/>
      <c r="D52" s="164">
        <v>627413</v>
      </c>
      <c r="E52" s="150">
        <f>I52+L52</f>
        <v>274704</v>
      </c>
      <c r="F52" s="166">
        <f>J52+M52</f>
        <v>230240</v>
      </c>
      <c r="G52" s="167"/>
      <c r="H52" s="165">
        <f t="shared" si="3"/>
        <v>83.81385054458617</v>
      </c>
      <c r="I52" s="160">
        <v>274704</v>
      </c>
      <c r="J52" s="161">
        <v>230240</v>
      </c>
      <c r="K52" s="154">
        <f t="shared" si="7"/>
        <v>83.81385054458617</v>
      </c>
      <c r="L52" s="160"/>
      <c r="M52" s="161"/>
      <c r="N52" s="237"/>
    </row>
    <row r="53" spans="1:14" s="66" customFormat="1" ht="28.5" customHeight="1">
      <c r="A53" s="239" t="s">
        <v>43</v>
      </c>
      <c r="B53" s="61" t="s">
        <v>44</v>
      </c>
      <c r="C53" s="62"/>
      <c r="D53" s="63">
        <f>SUM(D54:D55)</f>
        <v>1794131</v>
      </c>
      <c r="E53" s="72">
        <f>SUM(E54:E55)</f>
        <v>5372859</v>
      </c>
      <c r="F53" s="67">
        <f>SUM(F54:F55)</f>
        <v>5621192</v>
      </c>
      <c r="G53" s="119">
        <f t="shared" si="1"/>
        <v>313.31000913534183</v>
      </c>
      <c r="H53" s="133">
        <f t="shared" si="3"/>
        <v>104.62198989402106</v>
      </c>
      <c r="I53" s="42">
        <f>SUM(I54:I55)</f>
        <v>469811</v>
      </c>
      <c r="J53" s="49">
        <f>SUM(J54:J55)</f>
        <v>469809</v>
      </c>
      <c r="K53" s="55">
        <f t="shared" si="7"/>
        <v>99.99957429689812</v>
      </c>
      <c r="L53" s="49">
        <f>SUM(L54:L55)</f>
        <v>4903048</v>
      </c>
      <c r="M53" s="49">
        <f>SUM(M54:M55)</f>
        <v>5151383</v>
      </c>
      <c r="N53" s="243">
        <f>M53/L53*100</f>
        <v>105.06491064333858</v>
      </c>
    </row>
    <row r="54" spans="1:14" s="163" customFormat="1" ht="12" customHeight="1">
      <c r="A54" s="238"/>
      <c r="B54" s="147" t="s">
        <v>49</v>
      </c>
      <c r="C54" s="157"/>
      <c r="D54" s="164">
        <v>294026</v>
      </c>
      <c r="E54" s="150">
        <f>I54+L54</f>
        <v>569811</v>
      </c>
      <c r="F54" s="151">
        <f>J54+M54</f>
        <v>569809</v>
      </c>
      <c r="G54" s="152">
        <f t="shared" si="1"/>
        <v>193.79544666117962</v>
      </c>
      <c r="H54" s="165">
        <f>F54/E54*100</f>
        <v>99.99964900642495</v>
      </c>
      <c r="I54" s="160">
        <v>469811</v>
      </c>
      <c r="J54" s="161">
        <v>469809</v>
      </c>
      <c r="K54" s="154"/>
      <c r="L54" s="161">
        <v>100000</v>
      </c>
      <c r="M54" s="161">
        <v>100000</v>
      </c>
      <c r="N54" s="237">
        <f>M54/L54*100</f>
        <v>100</v>
      </c>
    </row>
    <row r="55" spans="1:14" s="163" customFormat="1" ht="12" customHeight="1">
      <c r="A55" s="250"/>
      <c r="B55" s="168" t="s">
        <v>50</v>
      </c>
      <c r="C55" s="169"/>
      <c r="D55" s="214">
        <v>1500105</v>
      </c>
      <c r="E55" s="171">
        <f>I55+L55</f>
        <v>4803048</v>
      </c>
      <c r="F55" s="166">
        <f>J55+M55</f>
        <v>5051383</v>
      </c>
      <c r="G55" s="167">
        <f t="shared" si="1"/>
        <v>336.73529519600294</v>
      </c>
      <c r="H55" s="172">
        <f>F55/E55*100</f>
        <v>105.17036265304864</v>
      </c>
      <c r="I55" s="173"/>
      <c r="J55" s="174"/>
      <c r="K55" s="179"/>
      <c r="L55" s="174">
        <v>4803048</v>
      </c>
      <c r="M55" s="174">
        <v>5051383</v>
      </c>
      <c r="N55" s="252">
        <f>M55/L55*100</f>
        <v>105.17036265304864</v>
      </c>
    </row>
    <row r="56" spans="1:14" s="66" customFormat="1" ht="15.75" customHeight="1">
      <c r="A56" s="262" t="s">
        <v>45</v>
      </c>
      <c r="B56" s="87" t="s">
        <v>46</v>
      </c>
      <c r="C56" s="62"/>
      <c r="D56" s="88">
        <f>D57+D58</f>
        <v>2089050</v>
      </c>
      <c r="E56" s="64">
        <f>SUM(E57:E58)</f>
        <v>1852163</v>
      </c>
      <c r="F56" s="67">
        <f>SUM(F57:F58)</f>
        <v>4126365</v>
      </c>
      <c r="G56" s="119">
        <f t="shared" si="1"/>
        <v>197.5235154735406</v>
      </c>
      <c r="H56" s="133">
        <f t="shared" si="3"/>
        <v>222.78627744966292</v>
      </c>
      <c r="I56" s="42">
        <f>SUM(I57:I58)</f>
        <v>1852163</v>
      </c>
      <c r="J56" s="49">
        <f>SUM(J57:J58)</f>
        <v>4126365</v>
      </c>
      <c r="K56" s="55">
        <f t="shared" si="7"/>
        <v>222.78627744966292</v>
      </c>
      <c r="L56" s="49"/>
      <c r="M56" s="49"/>
      <c r="N56" s="243"/>
    </row>
    <row r="57" spans="1:14" s="155" customFormat="1" ht="11.25" customHeight="1">
      <c r="A57" s="263"/>
      <c r="B57" s="147" t="s">
        <v>49</v>
      </c>
      <c r="C57" s="148"/>
      <c r="D57" s="149">
        <v>65229</v>
      </c>
      <c r="E57" s="150">
        <f>I57+L57</f>
        <v>263786</v>
      </c>
      <c r="F57" s="151">
        <f>J57+M57</f>
        <v>263820</v>
      </c>
      <c r="G57" s="152"/>
      <c r="H57" s="165"/>
      <c r="I57" s="143">
        <v>263786</v>
      </c>
      <c r="J57" s="161">
        <v>263820</v>
      </c>
      <c r="K57" s="154">
        <f>J57/I57*100</f>
        <v>100.01288923597158</v>
      </c>
      <c r="L57" s="153"/>
      <c r="M57" s="153"/>
      <c r="N57" s="264"/>
    </row>
    <row r="58" spans="1:14" s="163" customFormat="1" ht="12" customHeight="1" thickBot="1">
      <c r="A58" s="238"/>
      <c r="B58" s="156" t="s">
        <v>50</v>
      </c>
      <c r="C58" s="157"/>
      <c r="D58" s="149">
        <v>2023821</v>
      </c>
      <c r="E58" s="150">
        <f>I58+L58</f>
        <v>1588377</v>
      </c>
      <c r="F58" s="158">
        <f>J58+M58</f>
        <v>3862545</v>
      </c>
      <c r="G58" s="152">
        <f t="shared" si="1"/>
        <v>190.85408245096775</v>
      </c>
      <c r="H58" s="159">
        <f t="shared" si="3"/>
        <v>243.17558111204076</v>
      </c>
      <c r="I58" s="160">
        <v>1588377</v>
      </c>
      <c r="J58" s="161">
        <v>3862545</v>
      </c>
      <c r="K58" s="154">
        <f>J58/I58*100</f>
        <v>243.17558111204076</v>
      </c>
      <c r="L58" s="150"/>
      <c r="M58" s="160"/>
      <c r="N58" s="242"/>
    </row>
    <row r="59" spans="1:14" s="95" customFormat="1" ht="21" customHeight="1" thickBot="1" thickTop="1">
      <c r="A59" s="265"/>
      <c r="B59" s="89" t="s">
        <v>47</v>
      </c>
      <c r="C59" s="90" t="e">
        <f>#REF!+#REF!+C15+C18+C21+C24+C29+C26+C31+C33+C38+C44+C47+C50+C53+C56+C10</f>
        <v>#REF!</v>
      </c>
      <c r="D59" s="91">
        <f>D10+D13+D15+D18+D21+D24+D26+D29+D31+D33+D36+D38+D41+D44+D47+D50+D53+D56+D8</f>
        <v>324295292</v>
      </c>
      <c r="E59" s="92">
        <f>E8+E10+E13+E15+E18+E21+E24+E26+E29+E31+E33+E36+E38+E41+E44+E47+E50+E53+E56</f>
        <v>318557804.78</v>
      </c>
      <c r="F59" s="93">
        <f>F8+F10+F13+F15+F18+F21+F24+F26+F29+F31+F33+F36+F38+F41+F44+F47+F50+F53+F56</f>
        <v>334047458</v>
      </c>
      <c r="G59" s="121">
        <f t="shared" si="1"/>
        <v>103.00718704235767</v>
      </c>
      <c r="H59" s="136">
        <f t="shared" si="3"/>
        <v>104.86243092700158</v>
      </c>
      <c r="I59" s="129">
        <f>I8+I10+I13+I15+I18+I21+I24+I26+I29+I31+I33+I36+I38+I41+I44+I47+I50+I53+I56</f>
        <v>224542717.78</v>
      </c>
      <c r="J59" s="93">
        <f>J8+J10+J13+J15+J18+J21+J24+J26+J29+J31+J33+J36+J38+J41+J44+J47+J50+J53+J56</f>
        <v>237426229</v>
      </c>
      <c r="K59" s="124">
        <f>J59/I59*100</f>
        <v>105.73766602069136</v>
      </c>
      <c r="L59" s="91">
        <f>L10+L13+L15+L18+L21+L24+L26+L29+L31+L33+L36+L38+L41+L44+L47+L50+L53+L56</f>
        <v>94015087</v>
      </c>
      <c r="M59" s="94">
        <f>M10+M13+M15+M18+M21+M24+M26+M29+M31+M33+M36+M38+M41+M44+M47+M50+M53+M56</f>
        <v>96621229</v>
      </c>
      <c r="N59" s="266">
        <f>M59/L59*100</f>
        <v>102.77204657588628</v>
      </c>
    </row>
    <row r="60" spans="1:15" s="98" customFormat="1" ht="11.25" customHeight="1" thickTop="1">
      <c r="A60" s="267"/>
      <c r="B60" s="106" t="s">
        <v>51</v>
      </c>
      <c r="C60" s="96" t="e">
        <f>#REF!+#REF!+C17+C19+C23+#REF!+C30+#REF!+C32+C34+C39+C45+C48+C51+C54+C58+C12</f>
        <v>#REF!</v>
      </c>
      <c r="D60" s="107"/>
      <c r="E60" s="108"/>
      <c r="F60" s="109"/>
      <c r="G60" s="117"/>
      <c r="H60" s="135"/>
      <c r="I60" s="130"/>
      <c r="J60" s="105"/>
      <c r="K60" s="110"/>
      <c r="L60" s="111"/>
      <c r="M60" s="109"/>
      <c r="N60" s="268"/>
      <c r="O60" s="112"/>
    </row>
    <row r="61" spans="1:15" s="145" customFormat="1" ht="13.5" customHeight="1">
      <c r="A61" s="269"/>
      <c r="B61" s="137" t="s">
        <v>52</v>
      </c>
      <c r="C61" s="138"/>
      <c r="D61" s="139">
        <f>D9+D11+D14+D16+D19+D22+D25+D27+D30+D32+D34+D37+D39+D42+D45+D48+D51+D54+D57</f>
        <v>296653829</v>
      </c>
      <c r="E61" s="140">
        <f>I61+L61</f>
        <v>294099151.78</v>
      </c>
      <c r="F61" s="141">
        <f>J61+M61</f>
        <v>303157178</v>
      </c>
      <c r="G61" s="142">
        <f t="shared" si="1"/>
        <v>102.19223497701762</v>
      </c>
      <c r="H61" s="132">
        <f>F61/E61*100</f>
        <v>103.07992259249217</v>
      </c>
      <c r="I61" s="143">
        <f>I9+I11+I14+I16+I19+I22+I25+I27+I30+I32+I34+I39+I42+I45+I48+I51+I54+I57</f>
        <v>207386136.78</v>
      </c>
      <c r="J61" s="143">
        <f>J9+J11+J14+J16+J19+J22+J25+J27+J30+J32+J34+J39+J42+J45+J48+J51+J54+J57</f>
        <v>214084452</v>
      </c>
      <c r="K61" s="45">
        <f>J61/I61*100</f>
        <v>103.22987607754406</v>
      </c>
      <c r="L61" s="140">
        <f>L9+L11+L14+L16+L19+L22+L25+L27+L30+L32+L34+L39+L42+L45+L48+L51+L54+L57</f>
        <v>86713015</v>
      </c>
      <c r="M61" s="143">
        <f>M9+M11+M14+M16+M19+M22+M25+M27+M30+M32+M34+M39+M42+M45+M48+M51+M54+M57</f>
        <v>89072726</v>
      </c>
      <c r="N61" s="270">
        <f>M61/L61*100</f>
        <v>102.72128814803636</v>
      </c>
      <c r="O61" s="144"/>
    </row>
    <row r="62" spans="1:15" s="146" customFormat="1" ht="15.75" customHeight="1" thickBot="1">
      <c r="A62" s="271"/>
      <c r="B62" s="272" t="s">
        <v>53</v>
      </c>
      <c r="C62" s="273" t="e">
        <f>#REF!+#REF!+#REF!+#REF!+#REF!+C25+#REF!+C27+#REF!+#REF!+#REF!+#REF!+C49+#REF!+#REF!+#REF!</f>
        <v>#REF!</v>
      </c>
      <c r="D62" s="274">
        <f>D12+D17+D28+D35+D43+D52+D55+D58+D49</f>
        <v>27641463</v>
      </c>
      <c r="E62" s="275">
        <f>I62+L62</f>
        <v>24458653</v>
      </c>
      <c r="F62" s="276">
        <f>J62+M62</f>
        <v>30890280</v>
      </c>
      <c r="G62" s="277">
        <f t="shared" si="1"/>
        <v>111.7534191298051</v>
      </c>
      <c r="H62" s="278">
        <f>F62/E62*100</f>
        <v>126.29591662304543</v>
      </c>
      <c r="I62" s="279">
        <f>I12+I17+I20+I23+I28+I35+I43+I49+I52+I55+I58</f>
        <v>17156581</v>
      </c>
      <c r="J62" s="279">
        <f>J12+J17+J20+J23+J28+J35+J43+J49+J52+J55+J58</f>
        <v>23341777</v>
      </c>
      <c r="K62" s="280">
        <f>J62/I62*100</f>
        <v>136.05144871230465</v>
      </c>
      <c r="L62" s="275">
        <f>L12+L17+L20+L23+L28+L35+L43+L49+L52+L55+L58</f>
        <v>7302072</v>
      </c>
      <c r="M62" s="279">
        <f>M12+M17+M20+M23+M28+M35+M43+M49+M52+M55+M58</f>
        <v>7548503</v>
      </c>
      <c r="N62" s="281">
        <f>M62/L62*100</f>
        <v>103.37480923222888</v>
      </c>
      <c r="O62" s="144"/>
    </row>
    <row r="63" spans="1:10" ht="12.75">
      <c r="A63" s="21"/>
      <c r="E63" s="99"/>
      <c r="F63" s="99"/>
      <c r="I63" s="99"/>
      <c r="J63" s="99"/>
    </row>
    <row r="64" spans="1:14" ht="15.75">
      <c r="A64" s="288" t="s">
        <v>63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4" ht="15.75">
      <c r="A65" s="288" t="s">
        <v>64</v>
      </c>
      <c r="D65" s="99"/>
    </row>
    <row r="66" spans="1:4" ht="15.75">
      <c r="A66" s="288" t="s">
        <v>65</v>
      </c>
      <c r="D66" s="99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</sheetData>
  <mergeCells count="3">
    <mergeCell ref="B5:B6"/>
    <mergeCell ref="D5:D6"/>
    <mergeCell ref="M1:N1"/>
  </mergeCells>
  <printOptions horizontalCentered="1"/>
  <pageMargins left="0" right="0" top="0.984251968503937" bottom="0.4330708661417323" header="0.5118110236220472" footer="0.4330708661417323"/>
  <pageSetup firstPageNumber="25" useFirstPageNumber="1" horizontalDpi="600" verticalDpi="600" orientation="landscape" paperSize="9" scale="95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2009-03-17T08:16:17Z</cp:lastPrinted>
  <dcterms:created xsi:type="dcterms:W3CDTF">1997-02-26T13:46:56Z</dcterms:created>
  <dcterms:modified xsi:type="dcterms:W3CDTF">2009-04-21T13:23:39Z</dcterms:modified>
  <cp:category/>
  <cp:version/>
  <cp:contentType/>
  <cp:contentStatus/>
</cp:coreProperties>
</file>