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<sst xmlns="http://schemas.openxmlformats.org/spreadsheetml/2006/main" count="122" uniqueCount="79">
  <si>
    <t>Tabela nr 2</t>
  </si>
  <si>
    <t xml:space="preserve">REALIZACJA  PLANU  DOCHODÓW  MIASTA  KOSZALINA  ZA  2008  ROK                                                                                                               </t>
  </si>
  <si>
    <t xml:space="preserve">                              wg działów klasyfikacji budżetowej z podziałem na zadania własne, zlecone i porozumienia z organami administracji rządowej</t>
  </si>
  <si>
    <t xml:space="preserve">                </t>
  </si>
  <si>
    <t xml:space="preserve">                               w złotych</t>
  </si>
  <si>
    <t xml:space="preserve">Wykonanie </t>
  </si>
  <si>
    <t>Wykonanie
2007 r.</t>
  </si>
  <si>
    <t>OGÓŁEM</t>
  </si>
  <si>
    <t xml:space="preserve">GMINA </t>
  </si>
  <si>
    <t>POWIAT</t>
  </si>
  <si>
    <t xml:space="preserve">Dział </t>
  </si>
  <si>
    <t>Wyszczególnienie</t>
  </si>
  <si>
    <t xml:space="preserve">   2000r.             </t>
  </si>
  <si>
    <t>Plan 
po zmianach</t>
  </si>
  <si>
    <t xml:space="preserve">Wykonanie                    </t>
  </si>
  <si>
    <r>
      <t>%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
wyk.</t>
    </r>
  </si>
  <si>
    <t>Struktura 
%</t>
  </si>
  <si>
    <t xml:space="preserve">Wykonanie                 </t>
  </si>
  <si>
    <t>%
wyk.</t>
  </si>
  <si>
    <t>Wykonanie</t>
  </si>
  <si>
    <t>%     
wyk.</t>
  </si>
  <si>
    <t>010</t>
  </si>
  <si>
    <t>ROLNICTWO I ŁOWIECTWO</t>
  </si>
  <si>
    <t xml:space="preserve"> - zlecone</t>
  </si>
  <si>
    <t>600</t>
  </si>
  <si>
    <t>TRANSPORT I ŁĄCZNOŚĆ</t>
  </si>
  <si>
    <t xml:space="preserve"> - własne, w tym:</t>
  </si>
  <si>
    <t xml:space="preserve">   porozumienia z jednostkami
   samorządu terytorialnego</t>
  </si>
  <si>
    <t xml:space="preserve"> - porozumienia z organami
   administracji rządowej</t>
  </si>
  <si>
    <t>630</t>
  </si>
  <si>
    <t>TURYSTYKA</t>
  </si>
  <si>
    <t xml:space="preserve"> - własne</t>
  </si>
  <si>
    <t>700</t>
  </si>
  <si>
    <t>GOSPODARKA MIESZKANIOWA</t>
  </si>
  <si>
    <t>710</t>
  </si>
  <si>
    <t>DZIAŁALNOŚĆ USŁUGOWA</t>
  </si>
  <si>
    <t>750</t>
  </si>
  <si>
    <t>ADMINISTRACJA PUBLICZNA</t>
  </si>
  <si>
    <t xml:space="preserve"> - własne </t>
  </si>
  <si>
    <t xml:space="preserve"> - porozumienia z organami 
   administracji rządowej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</si>
  <si>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</si>
  <si>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</si>
  <si>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</si>
  <si>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</si>
  <si>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</si>
  <si>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</si>
  <si>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</si>
  <si>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</t>
  </si>
  <si>
    <t>zlecone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</si>
  <si>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</si>
  <si>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</si>
  <si>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</si>
  <si>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</si>
  <si>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</si>
  <si>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</si>
  <si>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</si>
  <si>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</si>
  <si>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na podstawie porozumień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</si>
  <si>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</si>
  <si>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</si>
  <si>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</si>
  <si>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</si>
  <si>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</si>
  <si>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</si>
  <si>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</si>
  <si>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</si>
  <si>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</si>
  <si>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</si>
  <si>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</si>
  <si>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</si>
  <si>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z tego:</t>
  </si>
  <si>
    <t>*</t>
  </si>
  <si>
    <t xml:space="preserve">dochody na zadania własne </t>
  </si>
  <si>
    <t>w tym: na podstawie porozumień z j.s.t.</t>
  </si>
  <si>
    <t>dochody na zadania zlecone</t>
  </si>
  <si>
    <t>dochody na zadania realizowane na podstawie porozumień z organami administracji rządowej</t>
  </si>
  <si>
    <t>Autor dokumentu: Sylwia Szpak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</si>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</sst>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"/>
    <numFmt numFmtId="166" formatCode="#,##0.0"/>
  </numFmts>
  <fonts count="28">
    <font>
      <sz val="10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 CE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6" fontId="4" fillId="0" borderId="0" xfId="0" applyFont="1" applyAlignment="1">
      <alignment horizontal="centerContinuous" vertical="center" wrapText="1"/>
    </xf>
    <xf numFmtId="166" fontId="5" fillId="0" borderId="0" xfId="0" applyFont="1" applyAlignment="1">
      <alignment horizontal="centerContinuous" vertical="center" wrapText="1"/>
    </xf>
    <xf numFmtId="166" fontId="6" fillId="0" borderId="0" xfId="0" applyFont="1" applyAlignment="1">
      <alignment horizontal="centerContinuous" vertical="center" wrapText="1"/>
    </xf>
    <xf numFmtId="166" fontId="7" fillId="0" borderId="0" xfId="0" applyFont="1" applyAlignment="1">
      <alignment horizontal="centerContinuous" vertical="center" wrapText="1"/>
    </xf>
    <xf numFmtId="164" fontId="8" fillId="0" borderId="0" xfId="0" applyFont="1" applyAlignment="1">
      <alignment horizontal="centerContinuous" vertical="center" wrapText="1"/>
    </xf>
    <xf numFmtId="165" fontId="7" fillId="0" borderId="0" xfId="0" applyNumberFormat="1" applyFont="1" applyAlignment="1">
      <alignment horizontal="centerContinuous" vertical="center" wrapText="1"/>
    </xf>
    <xf numFmtId="166" fontId="9" fillId="0" borderId="0" xfId="0" applyFont="1" applyAlignment="1">
      <alignment horizontal="centerContinuous" vertical="center" wrapText="1"/>
    </xf>
    <xf numFmtId="164" fontId="10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166" fontId="3" fillId="0" borderId="0" xfId="0" applyFont="1" applyAlignment="1">
      <alignment horizontal="centerContinuous" vertical="center" wrapText="1"/>
    </xf>
    <xf numFmtId="166" fontId="1" fillId="0" borderId="0" xfId="0" applyFont="1" applyAlignment="1">
      <alignment horizontal="centerContinuous"/>
    </xf>
    <xf numFmtId="166" fontId="1" fillId="0" borderId="0" xfId="0" applyFont="1" applyBorder="1" applyAlignment="1">
      <alignment horizontal="centerContinuous"/>
    </xf>
    <xf numFmtId="166" fontId="1" fillId="0" borderId="0" xfId="0" applyFont="1" applyAlignment="1">
      <alignment horizontal="centerContinuous"/>
    </xf>
    <xf numFmtId="164" fontId="2" fillId="0" borderId="0" xfId="0" applyFont="1" applyAlignment="1">
      <alignment horizontal="centerContinuous"/>
    </xf>
    <xf numFmtId="165" fontId="1" fillId="0" borderId="0" xfId="0" applyNumberFormat="1" applyFont="1" applyAlignment="1">
      <alignment horizontal="centerContinuous" vertical="top"/>
    </xf>
    <xf numFmtId="164" fontId="2" fillId="0" borderId="0" xfId="0" applyFont="1" applyBorder="1" applyAlignment="1">
      <alignment horizontal="centerContinuous"/>
    </xf>
    <xf numFmtId="164" fontId="11" fillId="0" borderId="0" xfId="0" applyFont="1" applyBorder="1" applyAlignment="1">
      <alignment horizontal="center"/>
    </xf>
    <xf numFmtId="166" fontId="12" fillId="0" borderId="1" xfId="0" applyFont="1" applyBorder="1" applyAlignment="1">
      <alignment horizontal="center" vertical="center"/>
    </xf>
    <xf numFmtId="166" fontId="12" fillId="0" borderId="2" xfId="0" applyFont="1" applyBorder="1" applyAlignment="1">
      <alignment horizontal="center" vertical="center"/>
    </xf>
    <xf numFmtId="166" fontId="12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66" fontId="12" fillId="0" borderId="5" xfId="0" applyFont="1" applyBorder="1" applyAlignment="1">
      <alignment horizontal="centerContinuous" vertical="center"/>
    </xf>
    <xf numFmtId="166" fontId="12" fillId="0" borderId="5" xfId="0" applyFont="1" applyBorder="1" applyAlignment="1">
      <alignment horizontal="centerContinuous" vertical="center" wrapText="1"/>
    </xf>
    <xf numFmtId="164" fontId="14" fillId="0" borderId="5" xfId="0" applyFont="1" applyBorder="1" applyAlignment="1">
      <alignment horizontal="centerContinuous" vertical="center" wrapText="1"/>
    </xf>
    <xf numFmtId="165" fontId="12" fillId="0" borderId="6" xfId="0" applyNumberFormat="1" applyFont="1" applyBorder="1" applyAlignment="1">
      <alignment horizontal="centerContinuous" vertical="center" wrapText="1"/>
    </xf>
    <xf numFmtId="166" fontId="12" fillId="0" borderId="7" xfId="0" applyFont="1" applyBorder="1" applyAlignment="1">
      <alignment horizontal="centerContinuous" vertical="center" wrapText="1"/>
    </xf>
    <xf numFmtId="164" fontId="14" fillId="0" borderId="8" xfId="0" applyFont="1" applyBorder="1" applyAlignment="1">
      <alignment horizontal="centerContinuous" vertical="center" wrapText="1"/>
    </xf>
    <xf numFmtId="166" fontId="12" fillId="0" borderId="9" xfId="0" applyFont="1" applyBorder="1" applyAlignment="1">
      <alignment horizontal="centerContinuous" vertical="center" wrapText="1"/>
    </xf>
    <xf numFmtId="166" fontId="12" fillId="0" borderId="7" xfId="0" applyFont="1" applyBorder="1" applyAlignment="1">
      <alignment horizontal="centerContinuous" vertical="center" wrapText="1"/>
    </xf>
    <xf numFmtId="164" fontId="14" fillId="0" borderId="10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49" fontId="1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2" xfId="0" applyNumberFormat="1" applyFont="1" applyFill="1" applyBorder="1" applyAlignment="1" applyProtection="1">
      <alignment horizontal="center" vertical="top" wrapText="1"/>
      <protection locked="0"/>
    </xf>
    <xf numFmtId="166" fontId="1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6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5" fontId="18" fillId="0" borderId="18" xfId="0" applyNumberFormat="1" applyFont="1" applyBorder="1" applyAlignment="1">
      <alignment horizontal="center" vertical="center" wrapText="1"/>
    </xf>
    <xf numFmtId="166" fontId="13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18" fillId="0" borderId="20" xfId="0" applyFont="1" applyBorder="1" applyAlignment="1">
      <alignment horizontal="center" vertical="center"/>
    </xf>
    <xf numFmtId="3" fontId="18" fillId="0" borderId="21" xfId="0" applyFont="1" applyBorder="1" applyAlignment="1">
      <alignment horizontal="center" vertical="center"/>
    </xf>
    <xf numFmtId="3" fontId="18" fillId="0" borderId="16" xfId="0" applyFont="1" applyBorder="1" applyAlignment="1">
      <alignment horizontal="center" vertical="center"/>
    </xf>
    <xf numFmtId="3" fontId="18" fillId="0" borderId="22" xfId="0" applyFont="1" applyBorder="1" applyAlignment="1">
      <alignment horizontal="center" vertical="center"/>
    </xf>
    <xf numFmtId="3" fontId="18" fillId="0" borderId="23" xfId="0" applyFont="1" applyBorder="1" applyAlignment="1">
      <alignment horizontal="center" vertical="center"/>
    </xf>
    <xf numFmtId="3" fontId="18" fillId="0" borderId="16" xfId="0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3" fontId="18" fillId="0" borderId="21" xfId="0" applyFont="1" applyBorder="1" applyAlignment="1">
      <alignment horizontal="center" vertical="center"/>
    </xf>
    <xf numFmtId="3" fontId="18" fillId="0" borderId="24" xfId="0" applyFont="1" applyBorder="1" applyAlignment="1">
      <alignment horizontal="center" vertical="center"/>
    </xf>
    <xf numFmtId="3" fontId="18" fillId="0" borderId="25" xfId="0" applyFont="1" applyBorder="1" applyAlignment="1">
      <alignment horizontal="center" vertical="center"/>
    </xf>
    <xf numFmtId="3" fontId="18" fillId="0" borderId="0" xfId="0" applyFont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3" fontId="3" fillId="0" borderId="12" xfId="0" applyFont="1" applyBorder="1" applyAlignment="1">
      <alignment horizontal="left" vertical="center"/>
    </xf>
    <xf numFmtId="3" fontId="3" fillId="0" borderId="27" xfId="0" applyFont="1" applyBorder="1" applyAlignment="1">
      <alignment horizontal="center" vertical="center"/>
    </xf>
    <xf numFmtId="3" fontId="3" fillId="0" borderId="28" xfId="0" applyFont="1" applyBorder="1" applyAlignment="1">
      <alignment horizontal="right" vertical="center"/>
    </xf>
    <xf numFmtId="3" fontId="3" fillId="0" borderId="29" xfId="0" applyNumberFormat="1" applyFont="1" applyBorder="1" applyAlignment="1">
      <alignment vertical="center" wrapText="1"/>
    </xf>
    <xf numFmtId="3" fontId="3" fillId="0" borderId="30" xfId="0" applyFont="1" applyBorder="1" applyAlignment="1">
      <alignment vertical="center" wrapText="1"/>
    </xf>
    <xf numFmtId="166" fontId="19" fillId="0" borderId="30" xfId="0" applyNumberFormat="1" applyFont="1" applyBorder="1" applyAlignment="1">
      <alignment vertical="center" wrapText="1"/>
    </xf>
    <xf numFmtId="165" fontId="3" fillId="0" borderId="31" xfId="0" applyNumberFormat="1" applyFont="1" applyBorder="1" applyAlignment="1">
      <alignment vertical="center" wrapText="1"/>
    </xf>
    <xf numFmtId="3" fontId="3" fillId="0" borderId="27" xfId="0" applyFont="1" applyBorder="1" applyAlignment="1">
      <alignment horizontal="right" vertical="center"/>
    </xf>
    <xf numFmtId="166" fontId="19" fillId="0" borderId="31" xfId="0" applyNumberFormat="1" applyFont="1" applyBorder="1" applyAlignment="1">
      <alignment vertical="center"/>
    </xf>
    <xf numFmtId="3" fontId="3" fillId="0" borderId="32" xfId="0" applyFont="1" applyBorder="1" applyAlignment="1">
      <alignment horizontal="center" vertical="center"/>
    </xf>
    <xf numFmtId="3" fontId="19" fillId="0" borderId="33" xfId="0" applyFont="1" applyBorder="1" applyAlignment="1">
      <alignment horizontal="center" vertical="center"/>
    </xf>
    <xf numFmtId="3" fontId="3" fillId="0" borderId="0" xfId="0" applyFont="1" applyAlignment="1">
      <alignment horizontal="center" vertical="center"/>
    </xf>
    <xf numFmtId="3" fontId="1" fillId="0" borderId="26" xfId="0" applyFont="1" applyBorder="1" applyAlignment="1">
      <alignment horizontal="center" vertical="center"/>
    </xf>
    <xf numFmtId="3" fontId="1" fillId="0" borderId="12" xfId="0" applyFont="1" applyBorder="1" applyAlignment="1">
      <alignment horizontal="left" vertical="center"/>
    </xf>
    <xf numFmtId="3" fontId="1" fillId="0" borderId="27" xfId="0" applyFont="1" applyBorder="1" applyAlignment="1">
      <alignment horizontal="center" vertical="center"/>
    </xf>
    <xf numFmtId="3" fontId="1" fillId="0" borderId="28" xfId="0" applyFont="1" applyBorder="1" applyAlignment="1">
      <alignment horizontal="right" vertical="center"/>
    </xf>
    <xf numFmtId="3" fontId="1" fillId="0" borderId="34" xfId="0" applyNumberFormat="1" applyFont="1" applyBorder="1" applyAlignment="1">
      <alignment vertical="center"/>
    </xf>
    <xf numFmtId="3" fontId="1" fillId="0" borderId="27" xfId="0" applyFont="1" applyBorder="1" applyAlignment="1">
      <alignment vertical="center"/>
    </xf>
    <xf numFmtId="166" fontId="2" fillId="0" borderId="35" xfId="0" applyNumberFormat="1" applyFont="1" applyBorder="1" applyAlignment="1">
      <alignment vertical="center" wrapText="1"/>
    </xf>
    <xf numFmtId="165" fontId="1" fillId="0" borderId="12" xfId="0" applyNumberFormat="1" applyFont="1" applyBorder="1" applyAlignment="1">
      <alignment horizontal="center" vertical="center"/>
    </xf>
    <xf numFmtId="3" fontId="1" fillId="0" borderId="27" xfId="0" applyFont="1" applyBorder="1" applyAlignment="1">
      <alignment horizontal="right" vertical="center"/>
    </xf>
    <xf numFmtId="166" fontId="2" fillId="0" borderId="36" xfId="0" applyNumberFormat="1" applyFont="1" applyBorder="1" applyAlignment="1">
      <alignment vertical="center"/>
    </xf>
    <xf numFmtId="3" fontId="1" fillId="0" borderId="32" xfId="0" applyFont="1" applyBorder="1" applyAlignment="1">
      <alignment horizontal="center" vertical="center"/>
    </xf>
    <xf numFmtId="3" fontId="2" fillId="0" borderId="33" xfId="0" applyFont="1" applyBorder="1" applyAlignment="1">
      <alignment horizontal="center" vertical="center"/>
    </xf>
    <xf numFmtId="3" fontId="1" fillId="0" borderId="0" xfId="0" applyFont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64" fontId="3" fillId="0" borderId="30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166" fontId="20" fillId="0" borderId="31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166" fontId="19" fillId="0" borderId="40" xfId="0" applyNumberFormat="1" applyFont="1" applyBorder="1" applyAlignment="1">
      <alignment vertical="center" wrapText="1"/>
    </xf>
    <xf numFmtId="3" fontId="3" fillId="0" borderId="0" xfId="0" applyFont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166" fontId="2" fillId="0" borderId="27" xfId="0" applyNumberFormat="1" applyFont="1" applyBorder="1" applyAlignment="1">
      <alignment vertical="center" wrapText="1"/>
    </xf>
    <xf numFmtId="165" fontId="1" fillId="0" borderId="12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3" fontId="1" fillId="0" borderId="0" xfId="0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164" fontId="21" fillId="0" borderId="27" xfId="0" applyNumberFormat="1" applyFont="1" applyBorder="1" applyAlignment="1">
      <alignment horizontal="right" vertical="center"/>
    </xf>
    <xf numFmtId="3" fontId="21" fillId="0" borderId="28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3" fontId="21" fillId="0" borderId="27" xfId="0" applyFont="1" applyBorder="1" applyAlignment="1">
      <alignment vertical="center"/>
    </xf>
    <xf numFmtId="166" fontId="21" fillId="0" borderId="27" xfId="0" applyNumberFormat="1" applyFont="1" applyBorder="1" applyAlignment="1">
      <alignment vertical="center" wrapText="1"/>
    </xf>
    <xf numFmtId="165" fontId="21" fillId="0" borderId="12" xfId="0" applyNumberFormat="1" applyFont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166" fontId="21" fillId="0" borderId="42" xfId="0" applyNumberFormat="1" applyFont="1" applyBorder="1" applyAlignment="1">
      <alignment vertical="center"/>
    </xf>
    <xf numFmtId="3" fontId="21" fillId="0" borderId="0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164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27" xfId="0" applyFont="1" applyBorder="1" applyAlignment="1">
      <alignment vertical="center"/>
    </xf>
    <xf numFmtId="166" fontId="2" fillId="0" borderId="27" xfId="0" applyNumberFormat="1" applyFont="1" applyBorder="1" applyAlignment="1">
      <alignment vertical="center" wrapText="1"/>
    </xf>
    <xf numFmtId="165" fontId="1" fillId="0" borderId="12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166" fontId="1" fillId="0" borderId="43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166" fontId="2" fillId="0" borderId="42" xfId="0" applyNumberFormat="1" applyFont="1" applyBorder="1" applyAlignment="1">
      <alignment vertical="center"/>
    </xf>
    <xf numFmtId="3" fontId="1" fillId="0" borderId="0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164" fontId="2" fillId="0" borderId="30" xfId="0" applyNumberFormat="1" applyFont="1" applyBorder="1" applyAlignment="1">
      <alignment horizontal="right" vertical="center"/>
    </xf>
    <xf numFmtId="3" fontId="3" fillId="0" borderId="30" xfId="0" applyFont="1" applyBorder="1" applyAlignment="1">
      <alignment vertical="center"/>
    </xf>
    <xf numFmtId="166" fontId="19" fillId="0" borderId="30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166" fontId="2" fillId="0" borderId="44" xfId="0" applyNumberFormat="1" applyFont="1" applyBorder="1" applyAlignment="1">
      <alignment vertical="center" wrapText="1"/>
    </xf>
    <xf numFmtId="3" fontId="1" fillId="0" borderId="35" xfId="0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166" fontId="2" fillId="0" borderId="42" xfId="0" applyNumberFormat="1" applyFont="1" applyBorder="1" applyAlignment="1">
      <alignment vertical="center" wrapText="1"/>
    </xf>
    <xf numFmtId="3" fontId="3" fillId="0" borderId="27" xfId="0" applyFont="1" applyBorder="1" applyAlignment="1">
      <alignment vertical="center" wrapText="1"/>
    </xf>
    <xf numFmtId="166" fontId="19" fillId="0" borderId="31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 wrapText="1"/>
    </xf>
    <xf numFmtId="166" fontId="2" fillId="0" borderId="33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164" fontId="1" fillId="0" borderId="35" xfId="0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165" fontId="1" fillId="0" borderId="36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164" fontId="3" fillId="0" borderId="30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165" fontId="3" fillId="0" borderId="31" xfId="0" applyNumberFormat="1" applyFont="1" applyBorder="1" applyAlignment="1">
      <alignment vertical="center" wrapText="1"/>
    </xf>
    <xf numFmtId="166" fontId="19" fillId="0" borderId="4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12" xfId="0" applyNumberFormat="1" applyFont="1" applyBorder="1" applyAlignment="1">
      <alignment vertical="center" wrapText="1"/>
    </xf>
    <xf numFmtId="165" fontId="3" fillId="0" borderId="12" xfId="0" applyNumberFormat="1" applyFont="1" applyBorder="1" applyAlignment="1">
      <alignment vertical="center" wrapText="1"/>
    </xf>
    <xf numFmtId="166" fontId="1" fillId="0" borderId="12" xfId="0" applyNumberFormat="1" applyFont="1" applyBorder="1" applyAlignment="1">
      <alignment vertical="center"/>
    </xf>
    <xf numFmtId="166" fontId="1" fillId="0" borderId="42" xfId="0" applyNumberFormat="1" applyFont="1" applyBorder="1" applyAlignment="1">
      <alignment vertical="center"/>
    </xf>
    <xf numFmtId="3" fontId="1" fillId="0" borderId="0" xfId="0" applyFont="1" applyAlignment="1">
      <alignment horizontal="center" vertical="center"/>
    </xf>
    <xf numFmtId="166" fontId="2" fillId="0" borderId="1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66" fontId="19" fillId="0" borderId="4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165" fontId="3" fillId="0" borderId="31" xfId="0" applyNumberFormat="1" applyFont="1" applyBorder="1" applyAlignment="1">
      <alignment vertical="center"/>
    </xf>
    <xf numFmtId="166" fontId="2" fillId="0" borderId="5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2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27" xfId="0" applyFont="1" applyBorder="1" applyAlignment="1">
      <alignment vertical="center"/>
    </xf>
    <xf numFmtId="166" fontId="19" fillId="0" borderId="27" xfId="0" applyNumberFormat="1" applyFont="1" applyBorder="1" applyAlignment="1">
      <alignment vertical="center" wrapText="1"/>
    </xf>
    <xf numFmtId="165" fontId="3" fillId="0" borderId="12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166" fontId="19" fillId="0" borderId="33" xfId="0" applyNumberFormat="1" applyFont="1" applyBorder="1" applyAlignment="1">
      <alignment vertical="center"/>
    </xf>
    <xf numFmtId="3" fontId="13" fillId="0" borderId="0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164" fontId="1" fillId="0" borderId="35" xfId="0" applyNumberFormat="1" applyFont="1" applyBorder="1" applyAlignment="1">
      <alignment horizontal="right" vertical="center"/>
    </xf>
    <xf numFmtId="3" fontId="1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35" xfId="0" applyFont="1" applyBorder="1" applyAlignment="1">
      <alignment vertical="center"/>
    </xf>
    <xf numFmtId="166" fontId="2" fillId="0" borderId="35" xfId="0" applyNumberFormat="1" applyFont="1" applyBorder="1" applyAlignment="1">
      <alignment vertical="center" wrapText="1"/>
    </xf>
    <xf numFmtId="165" fontId="1" fillId="0" borderId="36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166" fontId="2" fillId="0" borderId="51" xfId="0" applyNumberFormat="1" applyFont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166" fontId="2" fillId="0" borderId="50" xfId="0" applyNumberFormat="1" applyFont="1" applyBorder="1" applyAlignment="1">
      <alignment vertical="center"/>
    </xf>
    <xf numFmtId="3" fontId="11" fillId="0" borderId="0" xfId="0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164" fontId="3" fillId="0" borderId="54" xfId="0" applyNumberFormat="1" applyFont="1" applyBorder="1" applyAlignment="1">
      <alignment horizontal="right" vertical="center"/>
    </xf>
    <xf numFmtId="3" fontId="3" fillId="0" borderId="55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166" fontId="19" fillId="0" borderId="54" xfId="0" applyNumberFormat="1" applyFont="1" applyBorder="1" applyAlignment="1">
      <alignment vertical="center" wrapText="1"/>
    </xf>
    <xf numFmtId="165" fontId="3" fillId="0" borderId="5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166" fontId="19" fillId="0" borderId="53" xfId="0" applyNumberFormat="1" applyFont="1" applyBorder="1" applyAlignment="1">
      <alignment vertical="center"/>
    </xf>
    <xf numFmtId="166" fontId="19" fillId="0" borderId="57" xfId="0" applyNumberFormat="1" applyFont="1" applyBorder="1" applyAlignment="1">
      <alignment vertical="center"/>
    </xf>
    <xf numFmtId="3" fontId="2" fillId="0" borderId="0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49" fontId="13" fillId="0" borderId="4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164" fontId="11" fillId="0" borderId="35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vertical="center"/>
    </xf>
    <xf numFmtId="3" fontId="11" fillId="0" borderId="35" xfId="0" applyFont="1" applyBorder="1" applyAlignment="1">
      <alignment vertical="center"/>
    </xf>
    <xf numFmtId="166" fontId="22" fillId="0" borderId="35" xfId="0" applyNumberFormat="1" applyFont="1" applyBorder="1" applyAlignment="1">
      <alignment vertical="center" wrapText="1"/>
    </xf>
    <xf numFmtId="165" fontId="11" fillId="0" borderId="36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66" fontId="22" fillId="0" borderId="36" xfId="0" applyNumberFormat="1" applyFont="1" applyBorder="1" applyAlignment="1">
      <alignment vertical="center"/>
    </xf>
    <xf numFmtId="166" fontId="22" fillId="0" borderId="50" xfId="0" applyNumberFormat="1" applyFont="1" applyBorder="1" applyAlignment="1">
      <alignment vertical="center"/>
    </xf>
    <xf numFmtId="3" fontId="11" fillId="0" borderId="0" xfId="0" applyFont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vertical="center"/>
    </xf>
    <xf numFmtId="164" fontId="23" fillId="0" borderId="35" xfId="0" applyNumberFormat="1" applyFont="1" applyBorder="1" applyAlignment="1">
      <alignment horizontal="right" vertical="center"/>
    </xf>
    <xf numFmtId="3" fontId="23" fillId="0" borderId="46" xfId="0" applyNumberFormat="1" applyFont="1" applyBorder="1" applyAlignment="1">
      <alignment vertical="center"/>
    </xf>
    <xf numFmtId="3" fontId="23" fillId="0" borderId="47" xfId="0" applyNumberFormat="1" applyFont="1" applyBorder="1" applyAlignment="1">
      <alignment vertical="center"/>
    </xf>
    <xf numFmtId="3" fontId="23" fillId="0" borderId="27" xfId="0" applyFont="1" applyBorder="1" applyAlignment="1">
      <alignment vertical="center"/>
    </xf>
    <xf numFmtId="166" fontId="19" fillId="0" borderId="27" xfId="0" applyNumberFormat="1" applyFont="1" applyBorder="1" applyAlignment="1">
      <alignment vertical="center" wrapText="1"/>
    </xf>
    <xf numFmtId="165" fontId="2" fillId="0" borderId="36" xfId="0" applyNumberFormat="1" applyFont="1" applyBorder="1" applyAlignment="1">
      <alignment vertical="center"/>
    </xf>
    <xf numFmtId="3" fontId="23" fillId="0" borderId="35" xfId="0" applyNumberFormat="1" applyFont="1" applyBorder="1" applyAlignment="1">
      <alignment vertical="center"/>
    </xf>
    <xf numFmtId="166" fontId="23" fillId="0" borderId="36" xfId="0" applyNumberFormat="1" applyFont="1" applyBorder="1" applyAlignment="1">
      <alignment vertical="center"/>
    </xf>
    <xf numFmtId="166" fontId="23" fillId="0" borderId="50" xfId="0" applyNumberFormat="1" applyFont="1" applyBorder="1" applyAlignment="1">
      <alignment vertical="center"/>
    </xf>
    <xf numFmtId="3" fontId="23" fillId="0" borderId="0" xfId="0" applyFont="1" applyAlignment="1">
      <alignment horizontal="center" vertical="center"/>
    </xf>
    <xf numFmtId="3" fontId="23" fillId="0" borderId="34" xfId="0" applyNumberFormat="1" applyFont="1" applyBorder="1" applyAlignment="1">
      <alignment vertical="center"/>
    </xf>
    <xf numFmtId="166" fontId="22" fillId="0" borderId="50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166" fontId="1" fillId="0" borderId="27" xfId="0" applyNumberFormat="1" applyFont="1" applyBorder="1" applyAlignment="1">
      <alignment vertical="center" wrapText="1"/>
    </xf>
    <xf numFmtId="165" fontId="1" fillId="0" borderId="43" xfId="0" applyNumberFormat="1" applyFont="1" applyBorder="1" applyAlignment="1">
      <alignment vertical="center"/>
    </xf>
    <xf numFmtId="166" fontId="22" fillId="0" borderId="44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166" fontId="2" fillId="0" borderId="42" xfId="0" applyNumberFormat="1" applyFont="1" applyBorder="1" applyAlignment="1">
      <alignment vertical="center"/>
    </xf>
    <xf numFmtId="49" fontId="20" fillId="0" borderId="45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vertical="center" wrapText="1"/>
    </xf>
    <xf numFmtId="164" fontId="21" fillId="0" borderId="35" xfId="0" applyNumberFormat="1" applyFont="1" applyBorder="1" applyAlignment="1">
      <alignment horizontal="right" vertical="center"/>
    </xf>
    <xf numFmtId="3" fontId="21" fillId="0" borderId="58" xfId="0" applyNumberFormat="1" applyFont="1" applyBorder="1" applyAlignment="1">
      <alignment vertical="center"/>
    </xf>
    <xf numFmtId="3" fontId="21" fillId="0" borderId="47" xfId="0" applyNumberFormat="1" applyFont="1" applyBorder="1" applyAlignment="1">
      <alignment vertical="center"/>
    </xf>
    <xf numFmtId="3" fontId="21" fillId="0" borderId="35" xfId="0" applyNumberFormat="1" applyFont="1" applyBorder="1" applyAlignment="1">
      <alignment vertical="center"/>
    </xf>
    <xf numFmtId="166" fontId="21" fillId="0" borderId="35" xfId="0" applyNumberFormat="1" applyFont="1" applyBorder="1" applyAlignment="1">
      <alignment vertical="center" wrapText="1"/>
    </xf>
    <xf numFmtId="165" fontId="21" fillId="0" borderId="36" xfId="0" applyNumberFormat="1" applyFont="1" applyBorder="1" applyAlignment="1">
      <alignment vertical="center"/>
    </xf>
    <xf numFmtId="3" fontId="21" fillId="0" borderId="35" xfId="0" applyNumberFormat="1" applyFont="1" applyBorder="1" applyAlignment="1">
      <alignment vertical="center"/>
    </xf>
    <xf numFmtId="166" fontId="21" fillId="0" borderId="36" xfId="0" applyNumberFormat="1" applyFont="1" applyBorder="1" applyAlignment="1">
      <alignment vertical="center"/>
    </xf>
    <xf numFmtId="166" fontId="22" fillId="0" borderId="59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166" fontId="19" fillId="0" borderId="40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49" fontId="14" fillId="0" borderId="4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164" fontId="23" fillId="0" borderId="27" xfId="0" applyNumberFormat="1" applyFont="1" applyBorder="1" applyAlignment="1">
      <alignment horizontal="right" vertical="center"/>
    </xf>
    <xf numFmtId="3" fontId="23" fillId="0" borderId="28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3" fontId="23" fillId="0" borderId="27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166" fontId="22" fillId="0" borderId="33" xfId="0" applyNumberFormat="1" applyFont="1" applyBorder="1" applyAlignment="1">
      <alignment vertical="center"/>
    </xf>
    <xf numFmtId="3" fontId="2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64" fontId="15" fillId="0" borderId="27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15" fillId="0" borderId="0" xfId="0" applyFont="1" applyBorder="1" applyAlignment="1">
      <alignment horizontal="center" vertical="center"/>
    </xf>
    <xf numFmtId="166" fontId="22" fillId="0" borderId="33" xfId="0" applyNumberFormat="1" applyFont="1" applyBorder="1" applyAlignment="1">
      <alignment vertical="center"/>
    </xf>
    <xf numFmtId="166" fontId="1" fillId="0" borderId="33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166" fontId="2" fillId="0" borderId="36" xfId="0" applyNumberFormat="1" applyFont="1" applyBorder="1" applyAlignment="1">
      <alignment vertical="center"/>
    </xf>
    <xf numFmtId="166" fontId="2" fillId="0" borderId="50" xfId="0" applyNumberFormat="1" applyFont="1" applyBorder="1" applyAlignment="1">
      <alignment vertical="center"/>
    </xf>
    <xf numFmtId="0" fontId="24" fillId="0" borderId="12" xfId="0" applyNumberFormat="1" applyFont="1" applyFill="1" applyBorder="1" applyAlignment="1" applyProtection="1">
      <alignment vertical="center" wrapText="1"/>
      <protection locked="0"/>
    </xf>
    <xf numFmtId="164" fontId="3" fillId="0" borderId="32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166" fontId="19" fillId="0" borderId="33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horizontal="right" vertical="center"/>
    </xf>
    <xf numFmtId="165" fontId="1" fillId="0" borderId="36" xfId="0" applyNumberFormat="1" applyFont="1" applyBorder="1" applyAlignment="1">
      <alignment vertical="center"/>
    </xf>
    <xf numFmtId="49" fontId="13" fillId="0" borderId="41" xfId="0" applyNumberFormat="1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11" fillId="0" borderId="27" xfId="0" applyFont="1" applyBorder="1" applyAlignment="1">
      <alignment vertical="center"/>
    </xf>
    <xf numFmtId="166" fontId="22" fillId="0" borderId="27" xfId="0" applyNumberFormat="1" applyFont="1" applyBorder="1" applyAlignment="1">
      <alignment vertical="center" wrapText="1"/>
    </xf>
    <xf numFmtId="165" fontId="11" fillId="0" borderId="12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3" fontId="21" fillId="0" borderId="46" xfId="0" applyNumberFormat="1" applyFont="1" applyBorder="1" applyAlignment="1">
      <alignment vertical="center"/>
    </xf>
    <xf numFmtId="3" fontId="21" fillId="0" borderId="35" xfId="0" applyFont="1" applyBorder="1" applyAlignment="1">
      <alignment vertical="center"/>
    </xf>
    <xf numFmtId="3" fontId="21" fillId="0" borderId="0" xfId="0" applyFont="1" applyAlignment="1">
      <alignment horizontal="center" vertical="center"/>
    </xf>
    <xf numFmtId="165" fontId="3" fillId="0" borderId="36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165" fontId="20" fillId="0" borderId="43" xfId="0" applyNumberFormat="1" applyFont="1" applyBorder="1" applyAlignment="1">
      <alignment vertical="center"/>
    </xf>
    <xf numFmtId="166" fontId="21" fillId="0" borderId="43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5" fontId="3" fillId="0" borderId="43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vertical="center" wrapText="1"/>
    </xf>
    <xf numFmtId="3" fontId="3" fillId="0" borderId="61" xfId="0" applyNumberFormat="1" applyFont="1" applyBorder="1" applyAlignment="1">
      <alignment vertical="center"/>
    </xf>
    <xf numFmtId="166" fontId="25" fillId="0" borderId="40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3" fillId="0" borderId="48" xfId="0" applyNumberFormat="1" applyFont="1" applyBorder="1" applyAlignment="1">
      <alignment vertical="center"/>
    </xf>
    <xf numFmtId="49" fontId="20" fillId="0" borderId="26" xfId="0" applyNumberFormat="1" applyFont="1" applyBorder="1" applyAlignment="1">
      <alignment horizontal="center" vertical="center"/>
    </xf>
    <xf numFmtId="164" fontId="21" fillId="0" borderId="32" xfId="0" applyNumberFormat="1" applyFont="1" applyBorder="1" applyAlignment="1">
      <alignment horizontal="right" vertical="center"/>
    </xf>
    <xf numFmtId="3" fontId="21" fillId="0" borderId="62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63" xfId="0" applyNumberFormat="1" applyFont="1" applyBorder="1" applyAlignment="1">
      <alignment vertical="center"/>
    </xf>
    <xf numFmtId="49" fontId="12" fillId="0" borderId="64" xfId="0" applyNumberFormat="1" applyFont="1" applyBorder="1" applyAlignment="1">
      <alignment horizontal="center" vertical="center"/>
    </xf>
    <xf numFmtId="0" fontId="12" fillId="0" borderId="65" xfId="0" applyFont="1" applyBorder="1" applyAlignment="1">
      <alignment vertical="center"/>
    </xf>
    <xf numFmtId="164" fontId="12" fillId="0" borderId="23" xfId="0" applyNumberFormat="1" applyFont="1" applyBorder="1" applyAlignment="1">
      <alignment horizontal="right" vertical="center"/>
    </xf>
    <xf numFmtId="3" fontId="12" fillId="0" borderId="66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166" fontId="14" fillId="0" borderId="16" xfId="0" applyNumberFormat="1" applyFont="1" applyBorder="1" applyAlignment="1">
      <alignment vertical="center" wrapText="1"/>
    </xf>
    <xf numFmtId="165" fontId="12" fillId="0" borderId="21" xfId="0" applyNumberFormat="1" applyFont="1" applyBorder="1" applyAlignment="1">
      <alignment vertical="center" wrapText="1"/>
    </xf>
    <xf numFmtId="166" fontId="19" fillId="0" borderId="65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6" fontId="19" fillId="0" borderId="67" xfId="0" applyNumberFormat="1" applyFont="1" applyBorder="1" applyAlignment="1">
      <alignment vertical="center"/>
    </xf>
    <xf numFmtId="3" fontId="12" fillId="0" borderId="0" xfId="0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0" fontId="26" fillId="0" borderId="43" xfId="0" applyFont="1" applyBorder="1" applyAlignment="1">
      <alignment vertical="center" wrapText="1"/>
    </xf>
    <xf numFmtId="164" fontId="12" fillId="0" borderId="34" xfId="0" applyNumberFormat="1" applyFont="1" applyBorder="1" applyAlignment="1">
      <alignment horizontal="right" vertical="center"/>
    </xf>
    <xf numFmtId="3" fontId="12" fillId="0" borderId="62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166" fontId="14" fillId="0" borderId="27" xfId="0" applyNumberFormat="1" applyFont="1" applyBorder="1" applyAlignment="1">
      <alignment vertical="center" wrapText="1"/>
    </xf>
    <xf numFmtId="165" fontId="12" fillId="0" borderId="43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166" fontId="19" fillId="0" borderId="43" xfId="0" applyNumberFormat="1" applyFont="1" applyBorder="1" applyAlignment="1">
      <alignment vertical="center"/>
    </xf>
    <xf numFmtId="166" fontId="25" fillId="0" borderId="42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vertical="center" wrapText="1"/>
    </xf>
    <xf numFmtId="164" fontId="3" fillId="0" borderId="34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166" fontId="19" fillId="0" borderId="43" xfId="0" applyNumberFormat="1" applyFont="1" applyBorder="1" applyAlignment="1">
      <alignment vertical="center"/>
    </xf>
    <xf numFmtId="3" fontId="3" fillId="0" borderId="62" xfId="0" applyNumberFormat="1" applyFont="1" applyBorder="1" applyAlignment="1">
      <alignment vertical="center"/>
    </xf>
    <xf numFmtId="3" fontId="3" fillId="0" borderId="0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vertical="center" wrapText="1"/>
    </xf>
    <xf numFmtId="164" fontId="2" fillId="0" borderId="62" xfId="0" applyNumberFormat="1" applyFont="1" applyBorder="1" applyAlignment="1">
      <alignment horizontal="right" vertical="center"/>
    </xf>
    <xf numFmtId="3" fontId="22" fillId="0" borderId="34" xfId="0" applyNumberFormat="1" applyFont="1" applyBorder="1" applyAlignment="1">
      <alignment vertical="center"/>
    </xf>
    <xf numFmtId="3" fontId="22" fillId="0" borderId="62" xfId="0" applyNumberFormat="1" applyFont="1" applyBorder="1" applyAlignment="1">
      <alignment vertical="center"/>
    </xf>
    <xf numFmtId="3" fontId="22" fillId="0" borderId="27" xfId="0" applyNumberFormat="1" applyFont="1" applyBorder="1" applyAlignment="1">
      <alignment vertical="center"/>
    </xf>
    <xf numFmtId="165" fontId="22" fillId="0" borderId="12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49" fontId="14" fillId="0" borderId="26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166" fontId="25" fillId="0" borderId="33" xfId="0" applyNumberFormat="1" applyFont="1" applyBorder="1" applyAlignment="1">
      <alignment vertical="center"/>
    </xf>
    <xf numFmtId="49" fontId="2" fillId="0" borderId="70" xfId="0" applyNumberFormat="1" applyFont="1" applyBorder="1" applyAlignment="1">
      <alignment horizontal="center" vertical="center"/>
    </xf>
    <xf numFmtId="0" fontId="14" fillId="0" borderId="71" xfId="0" applyFont="1" applyBorder="1" applyAlignment="1">
      <alignment vertical="center" wrapText="1"/>
    </xf>
    <xf numFmtId="0" fontId="1" fillId="0" borderId="72" xfId="0" applyFont="1" applyBorder="1" applyAlignment="1">
      <alignment/>
    </xf>
    <xf numFmtId="3" fontId="3" fillId="0" borderId="72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74" xfId="0" applyNumberFormat="1" applyFont="1" applyBorder="1" applyAlignment="1">
      <alignment vertical="center"/>
    </xf>
    <xf numFmtId="166" fontId="19" fillId="0" borderId="74" xfId="0" applyNumberFormat="1" applyFont="1" applyBorder="1" applyAlignment="1">
      <alignment vertical="center" wrapText="1"/>
    </xf>
    <xf numFmtId="165" fontId="3" fillId="0" borderId="75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74" xfId="0" applyNumberFormat="1" applyFont="1" applyBorder="1" applyAlignment="1">
      <alignment vertical="center"/>
    </xf>
    <xf numFmtId="166" fontId="19" fillId="0" borderId="75" xfId="0" applyNumberFormat="1" applyFont="1" applyBorder="1" applyAlignment="1">
      <alignment vertical="center"/>
    </xf>
    <xf numFmtId="166" fontId="25" fillId="0" borderId="76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2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workbookViewId="0" topLeftCell="A1">
      <selection activeCell="A81" sqref="A81:A83"/>
    </sheetView>
  </sheetViews>
  <sheetFormatPr defaultColWidth="9.125" defaultRowHeight="12.75"/>
  <cols>
    <col min="1" max="1" width="5.75390625" style="1" customWidth="1"/>
    <col min="2" max="2" width="26.25390625" style="1" customWidth="1"/>
    <col min="3" max="3" width="14.375" style="1" hidden="1" customWidth="1"/>
    <col min="4" max="4" width="12.25390625" style="1" customWidth="1"/>
    <col min="5" max="5" width="13.00390625" style="1" customWidth="1"/>
    <col min="6" max="6" width="13.125" style="1" customWidth="1"/>
    <col min="7" max="7" width="6.625" style="2" customWidth="1"/>
    <col min="8" max="8" width="6.25390625" style="3" customWidth="1"/>
    <col min="9" max="9" width="12.75390625" style="1" customWidth="1"/>
    <col min="10" max="10" width="12.625" style="1" customWidth="1"/>
    <col min="11" max="11" width="5.625" style="2" customWidth="1"/>
    <col min="12" max="13" width="12.75390625" style="1" customWidth="1"/>
    <col min="14" max="14" width="6.125" style="2" customWidth="1"/>
    <col min="15" max="16384" width="10.00390625" style="1" customWidth="1"/>
  </cols>
  <sheetData>
    <row r="1" ht="12.75">
      <c r="M1" s="4" t="s">
        <v>0</v>
      </c>
    </row>
    <row r="2" spans="1:14" s="13" customFormat="1" ht="15.75" customHeight="1">
      <c r="A2" s="5" t="s">
        <v>1</v>
      </c>
      <c r="B2" s="6"/>
      <c r="C2" s="6"/>
      <c r="D2" s="7"/>
      <c r="E2" s="7"/>
      <c r="F2" s="8"/>
      <c r="G2" s="9"/>
      <c r="H2" s="10"/>
      <c r="I2" s="7"/>
      <c r="J2" s="8"/>
      <c r="K2" s="9"/>
      <c r="L2" s="7"/>
      <c r="M2" s="11"/>
      <c r="N2" s="12"/>
    </row>
    <row r="3" spans="1:14" s="13" customFormat="1" ht="15" customHeight="1">
      <c r="A3" s="5" t="s">
        <v>2</v>
      </c>
      <c r="B3" s="6"/>
      <c r="C3" s="6"/>
      <c r="D3" s="7"/>
      <c r="E3" s="7"/>
      <c r="F3" s="8"/>
      <c r="G3" s="9"/>
      <c r="H3" s="10"/>
      <c r="I3" s="7"/>
      <c r="J3" s="8"/>
      <c r="K3" s="9"/>
      <c r="L3" s="7"/>
      <c r="M3" s="14" t="s">
        <v>3</v>
      </c>
      <c r="N3" s="12"/>
    </row>
    <row r="4" spans="1:14" ht="17.25" customHeight="1" thickBot="1">
      <c r="A4" s="15"/>
      <c r="B4" s="15"/>
      <c r="C4" s="15"/>
      <c r="D4" s="15"/>
      <c r="E4" s="16"/>
      <c r="F4" s="17"/>
      <c r="G4" s="18"/>
      <c r="H4" s="19"/>
      <c r="I4" s="17"/>
      <c r="J4" s="17"/>
      <c r="K4" s="20"/>
      <c r="L4" s="16"/>
      <c r="M4" s="21" t="s">
        <v>4</v>
      </c>
      <c r="N4" s="20"/>
    </row>
    <row r="5" spans="1:14" s="35" customFormat="1" ht="19.5" customHeight="1" thickBot="1">
      <c r="A5" s="22"/>
      <c r="B5" s="23"/>
      <c r="C5" s="24" t="s">
        <v>5</v>
      </c>
      <c r="D5" s="25" t="s">
        <v>6</v>
      </c>
      <c r="E5" s="26" t="s">
        <v>7</v>
      </c>
      <c r="F5" s="27"/>
      <c r="G5" s="28"/>
      <c r="H5" s="29"/>
      <c r="I5" s="30" t="s">
        <v>8</v>
      </c>
      <c r="J5" s="30"/>
      <c r="K5" s="31"/>
      <c r="L5" s="32" t="s">
        <v>9</v>
      </c>
      <c r="M5" s="33"/>
      <c r="N5" s="34"/>
    </row>
    <row r="6" spans="1:14" s="47" customFormat="1" ht="30" customHeight="1" thickBot="1" thickTop="1">
      <c r="A6" s="36" t="s">
        <v>10</v>
      </c>
      <c r="B6" s="37" t="s">
        <v>11</v>
      </c>
      <c r="C6" s="38" t="s">
        <v>12</v>
      </c>
      <c r="D6" s="39"/>
      <c r="E6" s="40" t="s">
        <v>13</v>
      </c>
      <c r="F6" s="41" t="s">
        <v>14</v>
      </c>
      <c r="G6" s="42" t="s">
        <v>15</v>
      </c>
      <c r="H6" s="43" t="s">
        <v>16</v>
      </c>
      <c r="I6" s="44" t="s">
        <v>13</v>
      </c>
      <c r="J6" s="41" t="s">
        <v>17</v>
      </c>
      <c r="K6" s="45" t="s">
        <v>18</v>
      </c>
      <c r="L6" s="44" t="s">
        <v>13</v>
      </c>
      <c r="M6" s="41" t="s">
        <v>19</v>
      </c>
      <c r="N6" s="46" t="s">
        <v>20</v>
      </c>
    </row>
    <row r="7" spans="1:14" s="58" customFormat="1" ht="11.25" customHeight="1" thickBot="1" thickTop="1">
      <c r="A7" s="48">
        <v>1</v>
      </c>
      <c r="B7" s="49">
        <v>2</v>
      </c>
      <c r="C7" s="50">
        <v>3</v>
      </c>
      <c r="D7" s="51">
        <v>3</v>
      </c>
      <c r="E7" s="52">
        <v>4</v>
      </c>
      <c r="F7" s="53">
        <v>5</v>
      </c>
      <c r="G7" s="50">
        <v>6</v>
      </c>
      <c r="H7" s="54">
        <v>7</v>
      </c>
      <c r="I7" s="50">
        <v>8</v>
      </c>
      <c r="J7" s="50">
        <v>9</v>
      </c>
      <c r="K7" s="55">
        <v>10</v>
      </c>
      <c r="L7" s="56">
        <v>11</v>
      </c>
      <c r="M7" s="50">
        <v>12</v>
      </c>
      <c r="N7" s="57">
        <v>13</v>
      </c>
    </row>
    <row r="8" spans="1:14" s="71" customFormat="1" ht="14.25" customHeight="1" thickTop="1">
      <c r="A8" s="59" t="s">
        <v>21</v>
      </c>
      <c r="B8" s="60" t="s">
        <v>22</v>
      </c>
      <c r="C8" s="61"/>
      <c r="D8" s="62">
        <f>SUM(D9)</f>
        <v>7857</v>
      </c>
      <c r="E8" s="63">
        <f>SUM(E9:E9)</f>
        <v>15192</v>
      </c>
      <c r="F8" s="64">
        <f>SUM(F9:F9)</f>
        <v>15192</v>
      </c>
      <c r="G8" s="65">
        <f aca="true" t="shared" si="0" ref="G8:G71">F8/E8*100</f>
        <v>100</v>
      </c>
      <c r="H8" s="66">
        <f>F8/F75*100</f>
        <v>0.004547856789857686</v>
      </c>
      <c r="I8" s="67">
        <f>I9</f>
        <v>15192</v>
      </c>
      <c r="J8" s="67">
        <f>J9</f>
        <v>15192</v>
      </c>
      <c r="K8" s="68">
        <f aca="true" t="shared" si="1" ref="K8:K16">J8/I8*100</f>
        <v>100</v>
      </c>
      <c r="L8" s="69"/>
      <c r="M8" s="69"/>
      <c r="N8" s="70"/>
    </row>
    <row r="9" spans="1:14" s="84" customFormat="1" ht="11.25" customHeight="1">
      <c r="A9" s="72"/>
      <c r="B9" s="73" t="s">
        <v>23</v>
      </c>
      <c r="C9" s="74"/>
      <c r="D9" s="75">
        <v>7857</v>
      </c>
      <c r="E9" s="76">
        <f>I9+L9</f>
        <v>15192</v>
      </c>
      <c r="F9" s="77">
        <f>J9+M9</f>
        <v>15192</v>
      </c>
      <c r="G9" s="78"/>
      <c r="H9" s="79"/>
      <c r="I9" s="80">
        <v>15192</v>
      </c>
      <c r="J9" s="80">
        <v>15192</v>
      </c>
      <c r="K9" s="81">
        <f t="shared" si="1"/>
        <v>100</v>
      </c>
      <c r="L9" s="82"/>
      <c r="M9" s="82"/>
      <c r="N9" s="83"/>
    </row>
    <row r="10" spans="1:14" s="94" customFormat="1" ht="16.5" customHeight="1">
      <c r="A10" s="85" t="s">
        <v>24</v>
      </c>
      <c r="B10" s="86" t="s">
        <v>25</v>
      </c>
      <c r="C10" s="87"/>
      <c r="D10" s="88">
        <f>D11+D13</f>
        <v>3868550</v>
      </c>
      <c r="E10" s="63">
        <f>I10+L10</f>
        <v>1717761</v>
      </c>
      <c r="F10" s="89">
        <f>J10+M10</f>
        <v>2273673</v>
      </c>
      <c r="G10" s="65">
        <f t="shared" si="0"/>
        <v>132.3625929334756</v>
      </c>
      <c r="H10" s="66">
        <f>F10/F75*100</f>
        <v>0.6806437066196743</v>
      </c>
      <c r="I10" s="90">
        <f>SUM(I11:I11)</f>
        <v>46556</v>
      </c>
      <c r="J10" s="90">
        <f>SUM(J11:J11)</f>
        <v>553193</v>
      </c>
      <c r="K10" s="91">
        <f t="shared" si="1"/>
        <v>1188.2313772660882</v>
      </c>
      <c r="L10" s="92">
        <f>L11+L13</f>
        <v>1671205</v>
      </c>
      <c r="M10" s="92">
        <f>M11+M13</f>
        <v>1720480</v>
      </c>
      <c r="N10" s="93">
        <f>M10/L10*100</f>
        <v>102.94847131261575</v>
      </c>
    </row>
    <row r="11" spans="1:14" s="105" customFormat="1" ht="9.75" customHeight="1">
      <c r="A11" s="95"/>
      <c r="B11" s="96" t="s">
        <v>26</v>
      </c>
      <c r="C11" s="97"/>
      <c r="D11" s="98">
        <v>3868550</v>
      </c>
      <c r="E11" s="76">
        <f aca="true" t="shared" si="2" ref="E11:F22">I11+L11</f>
        <v>202761</v>
      </c>
      <c r="F11" s="77">
        <f t="shared" si="2"/>
        <v>757685</v>
      </c>
      <c r="G11" s="99">
        <f t="shared" si="0"/>
        <v>373.6837952071651</v>
      </c>
      <c r="H11" s="100"/>
      <c r="I11" s="101">
        <v>46556</v>
      </c>
      <c r="J11" s="101">
        <v>553193</v>
      </c>
      <c r="K11" s="102">
        <f t="shared" si="1"/>
        <v>1188.2313772660882</v>
      </c>
      <c r="L11" s="103">
        <v>156205</v>
      </c>
      <c r="M11" s="101">
        <v>204492</v>
      </c>
      <c r="N11" s="104">
        <f>M11/L11*100</f>
        <v>130.91258282385328</v>
      </c>
    </row>
    <row r="12" spans="1:14" s="117" customFormat="1" ht="25.5" customHeight="1">
      <c r="A12" s="106"/>
      <c r="B12" s="107" t="s">
        <v>27</v>
      </c>
      <c r="C12" s="108"/>
      <c r="D12" s="109">
        <v>8296</v>
      </c>
      <c r="E12" s="110">
        <f t="shared" si="2"/>
        <v>4016</v>
      </c>
      <c r="F12" s="111"/>
      <c r="G12" s="112"/>
      <c r="H12" s="113"/>
      <c r="I12" s="114">
        <v>4016</v>
      </c>
      <c r="J12" s="114"/>
      <c r="K12" s="102"/>
      <c r="L12" s="115"/>
      <c r="M12" s="114"/>
      <c r="N12" s="116"/>
    </row>
    <row r="13" spans="1:14" s="130" customFormat="1" ht="24.75" customHeight="1">
      <c r="A13" s="118"/>
      <c r="B13" s="119" t="s">
        <v>28</v>
      </c>
      <c r="C13" s="120"/>
      <c r="D13" s="121"/>
      <c r="E13" s="122">
        <f t="shared" si="2"/>
        <v>1515000</v>
      </c>
      <c r="F13" s="123">
        <f t="shared" si="2"/>
        <v>1515988</v>
      </c>
      <c r="G13" s="124">
        <f t="shared" si="0"/>
        <v>100.06521452145213</v>
      </c>
      <c r="H13" s="125"/>
      <c r="I13" s="126"/>
      <c r="J13" s="126"/>
      <c r="K13" s="127"/>
      <c r="L13" s="128">
        <v>1515000</v>
      </c>
      <c r="M13" s="126">
        <v>1515988</v>
      </c>
      <c r="N13" s="129">
        <f>M13/L13*100</f>
        <v>100.06521452145213</v>
      </c>
    </row>
    <row r="14" spans="1:14" s="105" customFormat="1" ht="12.75" customHeight="1">
      <c r="A14" s="131" t="s">
        <v>29</v>
      </c>
      <c r="B14" s="132" t="s">
        <v>30</v>
      </c>
      <c r="C14" s="133"/>
      <c r="D14" s="88">
        <f>D15</f>
        <v>21543</v>
      </c>
      <c r="E14" s="63">
        <f t="shared" si="2"/>
        <v>35305</v>
      </c>
      <c r="F14" s="134">
        <f>F15</f>
        <v>35303</v>
      </c>
      <c r="G14" s="135">
        <f t="shared" si="0"/>
        <v>99.994335080017</v>
      </c>
      <c r="H14" s="66">
        <f>F14/F75*100</f>
        <v>0.01056825883704225</v>
      </c>
      <c r="I14" s="136">
        <f>I15</f>
        <v>35305</v>
      </c>
      <c r="J14" s="136">
        <f>J15</f>
        <v>35303</v>
      </c>
      <c r="K14" s="68">
        <f t="shared" si="1"/>
        <v>99.994335080017</v>
      </c>
      <c r="L14" s="137"/>
      <c r="M14" s="138"/>
      <c r="N14" s="139"/>
    </row>
    <row r="15" spans="1:14" s="105" customFormat="1" ht="9.75" customHeight="1">
      <c r="A15" s="95"/>
      <c r="B15" s="96" t="s">
        <v>31</v>
      </c>
      <c r="C15" s="97"/>
      <c r="D15" s="98">
        <v>21543</v>
      </c>
      <c r="E15" s="76">
        <f t="shared" si="2"/>
        <v>35305</v>
      </c>
      <c r="F15" s="140">
        <f>J15+M15</f>
        <v>35303</v>
      </c>
      <c r="G15" s="78"/>
      <c r="H15" s="100"/>
      <c r="I15" s="101">
        <v>35305</v>
      </c>
      <c r="J15" s="101">
        <v>35303</v>
      </c>
      <c r="K15" s="141"/>
      <c r="L15" s="103"/>
      <c r="M15" s="101"/>
      <c r="N15" s="142"/>
    </row>
    <row r="16" spans="1:14" s="94" customFormat="1" ht="26.25" customHeight="1">
      <c r="A16" s="85" t="s">
        <v>32</v>
      </c>
      <c r="B16" s="86" t="s">
        <v>33</v>
      </c>
      <c r="C16" s="87">
        <f>SUM(C17:C18)</f>
        <v>8857.257</v>
      </c>
      <c r="D16" s="88">
        <f>SUM(D17:D18)</f>
        <v>28654580</v>
      </c>
      <c r="E16" s="63">
        <f t="shared" si="2"/>
        <v>22787192</v>
      </c>
      <c r="F16" s="143">
        <f>SUM(F17:F18)</f>
        <v>27291996</v>
      </c>
      <c r="G16" s="135">
        <f t="shared" si="0"/>
        <v>119.7690176130521</v>
      </c>
      <c r="H16" s="66">
        <f>F16/F75*100</f>
        <v>8.17009540003744</v>
      </c>
      <c r="I16" s="90">
        <f>SUM(I17:I18)</f>
        <v>21948580</v>
      </c>
      <c r="J16" s="90">
        <f>SUM(J17:J18)</f>
        <v>26373117</v>
      </c>
      <c r="K16" s="144">
        <f t="shared" si="1"/>
        <v>120.15864807654984</v>
      </c>
      <c r="L16" s="145">
        <f>SUM(L17:L18)</f>
        <v>838612</v>
      </c>
      <c r="M16" s="90">
        <f>SUM(M17:M18)</f>
        <v>918879</v>
      </c>
      <c r="N16" s="93">
        <f>M16/L16*100</f>
        <v>109.57141085507958</v>
      </c>
    </row>
    <row r="17" spans="1:14" s="105" customFormat="1" ht="13.5" customHeight="1">
      <c r="A17" s="95"/>
      <c r="B17" s="96" t="s">
        <v>31</v>
      </c>
      <c r="C17" s="97">
        <v>8822.891</v>
      </c>
      <c r="D17" s="98">
        <v>28623489</v>
      </c>
      <c r="E17" s="76">
        <f t="shared" si="2"/>
        <v>22748580</v>
      </c>
      <c r="F17" s="77">
        <f t="shared" si="2"/>
        <v>27253386</v>
      </c>
      <c r="G17" s="99">
        <f t="shared" si="0"/>
        <v>119.80258108418195</v>
      </c>
      <c r="H17" s="100"/>
      <c r="I17" s="101">
        <v>21948580</v>
      </c>
      <c r="J17" s="101">
        <v>26373117</v>
      </c>
      <c r="K17" s="141"/>
      <c r="L17" s="103">
        <v>800000</v>
      </c>
      <c r="M17" s="101">
        <v>880269</v>
      </c>
      <c r="N17" s="146">
        <f>M17/L17*100</f>
        <v>110.033625</v>
      </c>
    </row>
    <row r="18" spans="1:14" s="84" customFormat="1" ht="12" customHeight="1">
      <c r="A18" s="147"/>
      <c r="B18" s="148" t="s">
        <v>23</v>
      </c>
      <c r="C18" s="149">
        <v>34.366</v>
      </c>
      <c r="D18" s="150">
        <v>31091</v>
      </c>
      <c r="E18" s="151">
        <f t="shared" si="2"/>
        <v>38612</v>
      </c>
      <c r="F18" s="140">
        <f t="shared" si="2"/>
        <v>38610</v>
      </c>
      <c r="G18" s="78">
        <f t="shared" si="0"/>
        <v>99.99482026313063</v>
      </c>
      <c r="H18" s="152"/>
      <c r="I18" s="153"/>
      <c r="J18" s="153"/>
      <c r="K18" s="81"/>
      <c r="L18" s="154">
        <v>38612</v>
      </c>
      <c r="M18" s="153">
        <v>38610</v>
      </c>
      <c r="N18" s="146">
        <f>M18/L18*100</f>
        <v>99.99482026313063</v>
      </c>
    </row>
    <row r="19" spans="1:14" s="162" customFormat="1" ht="17.25" customHeight="1">
      <c r="A19" s="131" t="s">
        <v>34</v>
      </c>
      <c r="B19" s="155" t="s">
        <v>35</v>
      </c>
      <c r="C19" s="156">
        <f>SUM(C20:C22)</f>
        <v>42.196</v>
      </c>
      <c r="D19" s="157">
        <f>SUM(D20:D22)</f>
        <v>1550531</v>
      </c>
      <c r="E19" s="158">
        <f t="shared" si="2"/>
        <v>1876748</v>
      </c>
      <c r="F19" s="159">
        <f t="shared" si="2"/>
        <v>1884973</v>
      </c>
      <c r="G19" s="135">
        <f t="shared" si="0"/>
        <v>100.43825809325493</v>
      </c>
      <c r="H19" s="160">
        <f>F19/F75*100</f>
        <v>0.5642829947833341</v>
      </c>
      <c r="I19" s="92">
        <f>SUM(I20:I22)</f>
        <v>1361638</v>
      </c>
      <c r="J19" s="136">
        <f>J20+J22</f>
        <v>1369862</v>
      </c>
      <c r="K19" s="68">
        <f>J19/I19*100</f>
        <v>100.60397844360982</v>
      </c>
      <c r="L19" s="92">
        <f>SUM(L20:L22)</f>
        <v>515110</v>
      </c>
      <c r="M19" s="136">
        <f>M20+M21</f>
        <v>515111</v>
      </c>
      <c r="N19" s="161">
        <f>M19/L19*100</f>
        <v>100.00019413329191</v>
      </c>
    </row>
    <row r="20" spans="1:14" s="84" customFormat="1" ht="11.25" customHeight="1">
      <c r="A20" s="95"/>
      <c r="B20" s="96" t="s">
        <v>31</v>
      </c>
      <c r="C20" s="97"/>
      <c r="D20" s="98">
        <f>1163802-16600</f>
        <v>1147202</v>
      </c>
      <c r="E20" s="76">
        <f t="shared" si="2"/>
        <v>1345038</v>
      </c>
      <c r="F20" s="77">
        <f t="shared" si="2"/>
        <v>1353264</v>
      </c>
      <c r="G20" s="99">
        <f t="shared" si="0"/>
        <v>100.61158123413614</v>
      </c>
      <c r="H20" s="163"/>
      <c r="I20" s="103">
        <v>1345038</v>
      </c>
      <c r="J20" s="101">
        <v>1353263</v>
      </c>
      <c r="K20" s="141">
        <f>J20/I20*100</f>
        <v>100.61150688679427</v>
      </c>
      <c r="L20" s="103"/>
      <c r="M20" s="101">
        <v>1</v>
      </c>
      <c r="N20" s="146"/>
    </row>
    <row r="21" spans="1:14" s="167" customFormat="1" ht="13.5" customHeight="1">
      <c r="A21" s="118"/>
      <c r="B21" s="96" t="s">
        <v>23</v>
      </c>
      <c r="C21" s="120"/>
      <c r="D21" s="121">
        <v>386729</v>
      </c>
      <c r="E21" s="122">
        <f t="shared" si="2"/>
        <v>515110</v>
      </c>
      <c r="F21" s="123">
        <f t="shared" si="2"/>
        <v>515110</v>
      </c>
      <c r="G21" s="124">
        <f t="shared" si="0"/>
        <v>100</v>
      </c>
      <c r="H21" s="164"/>
      <c r="I21" s="128"/>
      <c r="J21" s="126"/>
      <c r="K21" s="165"/>
      <c r="L21" s="128">
        <v>515110</v>
      </c>
      <c r="M21" s="126">
        <v>515110</v>
      </c>
      <c r="N21" s="166"/>
    </row>
    <row r="22" spans="1:14" s="105" customFormat="1" ht="26.25" customHeight="1">
      <c r="A22" s="95"/>
      <c r="B22" s="119" t="s">
        <v>28</v>
      </c>
      <c r="C22" s="97">
        <v>42.196</v>
      </c>
      <c r="D22" s="98">
        <v>16600</v>
      </c>
      <c r="E22" s="76">
        <f t="shared" si="2"/>
        <v>16600</v>
      </c>
      <c r="F22" s="140">
        <f t="shared" si="2"/>
        <v>16599</v>
      </c>
      <c r="G22" s="99">
        <f t="shared" si="0"/>
        <v>99.99397590361447</v>
      </c>
      <c r="H22" s="163"/>
      <c r="I22" s="103">
        <v>16600</v>
      </c>
      <c r="J22" s="101">
        <v>16599</v>
      </c>
      <c r="K22" s="168">
        <f>J22/I22*100</f>
        <v>99.99397590361447</v>
      </c>
      <c r="L22" s="103"/>
      <c r="M22" s="101"/>
      <c r="N22" s="104"/>
    </row>
    <row r="23" spans="1:14" s="162" customFormat="1" ht="24" customHeight="1">
      <c r="A23" s="131" t="s">
        <v>36</v>
      </c>
      <c r="B23" s="155" t="s">
        <v>37</v>
      </c>
      <c r="C23" s="156">
        <f>SUM(C24:C26)</f>
        <v>1922.397</v>
      </c>
      <c r="D23" s="157">
        <f>SUM(D24:D26)</f>
        <v>3814277</v>
      </c>
      <c r="E23" s="169">
        <f>I23+L23</f>
        <v>1421894</v>
      </c>
      <c r="F23" s="159">
        <f>J23+M23</f>
        <v>1461084</v>
      </c>
      <c r="G23" s="135">
        <f t="shared" si="0"/>
        <v>102.75618295034651</v>
      </c>
      <c r="H23" s="66">
        <f>F23/F75*100</f>
        <v>0.4373881509973951</v>
      </c>
      <c r="I23" s="92">
        <f>SUM(I24:I26)</f>
        <v>1110368</v>
      </c>
      <c r="J23" s="92">
        <f>SUM(J24:J26)</f>
        <v>1149695</v>
      </c>
      <c r="K23" s="144">
        <f>J23/I23*100</f>
        <v>103.54179875500735</v>
      </c>
      <c r="L23" s="92">
        <f>SUM(L24:L26)</f>
        <v>311526</v>
      </c>
      <c r="M23" s="92">
        <f>SUM(M24:M26)</f>
        <v>311389</v>
      </c>
      <c r="N23" s="170">
        <f>M23/L23*100</f>
        <v>99.95602293227532</v>
      </c>
    </row>
    <row r="24" spans="1:14" s="84" customFormat="1" ht="14.25" customHeight="1">
      <c r="A24" s="95"/>
      <c r="B24" s="96" t="s">
        <v>38</v>
      </c>
      <c r="C24" s="97">
        <v>1247.343</v>
      </c>
      <c r="D24" s="98">
        <f>2788853-7687</f>
        <v>2781166</v>
      </c>
      <c r="E24" s="76">
        <f aca="true" t="shared" si="3" ref="E24:F26">I24+L24</f>
        <v>342868</v>
      </c>
      <c r="F24" s="77">
        <f t="shared" si="3"/>
        <v>382066</v>
      </c>
      <c r="G24" s="99">
        <f t="shared" si="0"/>
        <v>111.43238797438082</v>
      </c>
      <c r="H24" s="100"/>
      <c r="I24" s="101">
        <v>339968</v>
      </c>
      <c r="J24" s="101">
        <v>379295</v>
      </c>
      <c r="K24" s="171">
        <f>J24/I24*100</f>
        <v>111.56785344503012</v>
      </c>
      <c r="L24" s="103">
        <v>2900</v>
      </c>
      <c r="M24" s="101">
        <v>2771</v>
      </c>
      <c r="N24" s="146">
        <f>M24/L24*100</f>
        <v>95.55172413793103</v>
      </c>
    </row>
    <row r="25" spans="1:14" s="167" customFormat="1" ht="12" customHeight="1">
      <c r="A25" s="118"/>
      <c r="B25" s="172" t="s">
        <v>23</v>
      </c>
      <c r="C25" s="120"/>
      <c r="D25" s="121">
        <v>1025424</v>
      </c>
      <c r="E25" s="122">
        <f t="shared" si="3"/>
        <v>1074561</v>
      </c>
      <c r="F25" s="123">
        <f t="shared" si="3"/>
        <v>1074553</v>
      </c>
      <c r="G25" s="124">
        <f>F25/E25*100</f>
        <v>99.99925550992452</v>
      </c>
      <c r="H25" s="125"/>
      <c r="I25" s="126">
        <v>770400</v>
      </c>
      <c r="J25" s="126">
        <v>770400</v>
      </c>
      <c r="K25" s="171">
        <f>J25/I25*100</f>
        <v>100</v>
      </c>
      <c r="L25" s="128">
        <v>304161</v>
      </c>
      <c r="M25" s="126">
        <v>304153</v>
      </c>
      <c r="N25" s="173">
        <f>M25/L25*100</f>
        <v>99.99736981401297</v>
      </c>
    </row>
    <row r="26" spans="1:14" s="105" customFormat="1" ht="24" customHeight="1">
      <c r="A26" s="95"/>
      <c r="B26" s="174" t="s">
        <v>39</v>
      </c>
      <c r="C26" s="97">
        <v>675.054</v>
      </c>
      <c r="D26" s="98">
        <v>7687</v>
      </c>
      <c r="E26" s="76">
        <f t="shared" si="3"/>
        <v>4465</v>
      </c>
      <c r="F26" s="77">
        <f t="shared" si="3"/>
        <v>4465</v>
      </c>
      <c r="G26" s="99">
        <f t="shared" si="0"/>
        <v>100</v>
      </c>
      <c r="H26" s="100"/>
      <c r="I26" s="101"/>
      <c r="J26" s="101"/>
      <c r="K26" s="171"/>
      <c r="L26" s="103">
        <v>4465</v>
      </c>
      <c r="M26" s="101">
        <v>4465</v>
      </c>
      <c r="N26" s="146">
        <f>M26/L26*100</f>
        <v>100</v>
      </c>
    </row>
    <row r="27" spans="1:14" s="162" customFormat="1" ht="63.75" customHeight="1">
      <c r="A27" s="131" t="s">
        <v>40</v>
      </c>
      <c r="B27" s="155" t="s">
        <v>41</v>
      </c>
      <c r="C27" s="156">
        <f>SUM(C28:C28)</f>
        <v>7.414</v>
      </c>
      <c r="D27" s="157">
        <f>D28</f>
        <v>139594</v>
      </c>
      <c r="E27" s="169">
        <f>I27+L27</f>
        <v>15917</v>
      </c>
      <c r="F27" s="159">
        <f>F28</f>
        <v>15664</v>
      </c>
      <c r="G27" s="135">
        <f t="shared" si="0"/>
        <v>98.41050449205252</v>
      </c>
      <c r="H27" s="175">
        <f>F27/F75*100</f>
        <v>0.004689154078220826</v>
      </c>
      <c r="I27" s="136">
        <f>SUM(I28:I28)</f>
        <v>15917</v>
      </c>
      <c r="J27" s="136">
        <f>SUM(J28:J28)</f>
        <v>15664</v>
      </c>
      <c r="K27" s="144">
        <f>J27/I27*100</f>
        <v>98.41050449205252</v>
      </c>
      <c r="L27" s="92"/>
      <c r="M27" s="136"/>
      <c r="N27" s="161"/>
    </row>
    <row r="28" spans="1:14" s="105" customFormat="1" ht="12" customHeight="1">
      <c r="A28" s="147"/>
      <c r="B28" s="148" t="s">
        <v>23</v>
      </c>
      <c r="C28" s="149">
        <v>7.414</v>
      </c>
      <c r="D28" s="150">
        <v>139594</v>
      </c>
      <c r="E28" s="151">
        <f>I28+L28</f>
        <v>15917</v>
      </c>
      <c r="F28" s="140">
        <f>J28+M28</f>
        <v>15664</v>
      </c>
      <c r="G28" s="78"/>
      <c r="H28" s="152"/>
      <c r="I28" s="153">
        <v>15917</v>
      </c>
      <c r="J28" s="153">
        <v>15664</v>
      </c>
      <c r="K28" s="81"/>
      <c r="L28" s="154"/>
      <c r="M28" s="153"/>
      <c r="N28" s="176"/>
    </row>
    <row r="29" spans="1:14" s="187" customFormat="1" ht="20.25" customHeight="1" hidden="1">
      <c r="A29" s="118" t="s">
        <v>42</v>
      </c>
      <c r="B29" s="177" t="s">
        <v>43</v>
      </c>
      <c r="C29" s="178"/>
      <c r="D29" s="179">
        <v>0</v>
      </c>
      <c r="E29" s="180"/>
      <c r="F29" s="181"/>
      <c r="G29" s="182"/>
      <c r="H29" s="183"/>
      <c r="I29" s="184"/>
      <c r="J29" s="184"/>
      <c r="K29" s="68"/>
      <c r="L29" s="185"/>
      <c r="M29" s="184"/>
      <c r="N29" s="186"/>
    </row>
    <row r="30" spans="1:14" s="200" customFormat="1" ht="12" customHeight="1" hidden="1">
      <c r="A30" s="188"/>
      <c r="B30" s="189" t="s">
        <v>23</v>
      </c>
      <c r="C30" s="190"/>
      <c r="D30" s="191">
        <v>0</v>
      </c>
      <c r="E30" s="192"/>
      <c r="F30" s="193"/>
      <c r="G30" s="194"/>
      <c r="H30" s="195"/>
      <c r="I30" s="196"/>
      <c r="J30" s="196"/>
      <c r="K30" s="197"/>
      <c r="L30" s="198"/>
      <c r="M30" s="196"/>
      <c r="N30" s="199"/>
    </row>
    <row r="31" spans="1:14" s="162" customFormat="1" ht="38.25" customHeight="1">
      <c r="A31" s="201" t="s">
        <v>44</v>
      </c>
      <c r="B31" s="202" t="s">
        <v>45</v>
      </c>
      <c r="C31" s="203">
        <f>SUM(C32:C34)</f>
        <v>11778.691</v>
      </c>
      <c r="D31" s="204">
        <f>D32+D34</f>
        <v>6536230</v>
      </c>
      <c r="E31" s="205">
        <f aca="true" t="shared" si="4" ref="E31:F34">I31+L31</f>
        <v>8194291</v>
      </c>
      <c r="F31" s="206">
        <f t="shared" si="4"/>
        <v>8194938</v>
      </c>
      <c r="G31" s="207">
        <f t="shared" si="0"/>
        <v>100.00789574107142</v>
      </c>
      <c r="H31" s="208">
        <v>2.4</v>
      </c>
      <c r="I31" s="209">
        <f>I32+I34</f>
        <v>8000</v>
      </c>
      <c r="J31" s="209">
        <f>J32+J34</f>
        <v>7999</v>
      </c>
      <c r="K31" s="210">
        <f>J31/I31*100</f>
        <v>99.9875</v>
      </c>
      <c r="L31" s="209">
        <f>L32+L34</f>
        <v>8186291</v>
      </c>
      <c r="M31" s="209">
        <f>M32+M34</f>
        <v>8186939</v>
      </c>
      <c r="N31" s="211">
        <f>M31/L31*100</f>
        <v>100.00791567267765</v>
      </c>
    </row>
    <row r="32" spans="1:14" s="212" customFormat="1" ht="12" customHeight="1">
      <c r="A32" s="95"/>
      <c r="B32" s="96" t="s">
        <v>31</v>
      </c>
      <c r="C32" s="97">
        <v>8.174</v>
      </c>
      <c r="D32" s="98">
        <v>15751</v>
      </c>
      <c r="E32" s="76">
        <f t="shared" si="4"/>
        <v>0</v>
      </c>
      <c r="F32" s="77">
        <f t="shared" si="4"/>
        <v>843</v>
      </c>
      <c r="G32" s="99"/>
      <c r="H32" s="100"/>
      <c r="I32" s="101"/>
      <c r="J32" s="101"/>
      <c r="K32" s="141"/>
      <c r="L32" s="101"/>
      <c r="M32" s="101">
        <v>843</v>
      </c>
      <c r="N32" s="104"/>
    </row>
    <row r="33" spans="1:14" s="117" customFormat="1" ht="25.5" customHeight="1">
      <c r="A33" s="106"/>
      <c r="B33" s="107" t="s">
        <v>27</v>
      </c>
      <c r="C33" s="108"/>
      <c r="D33" s="109">
        <v>15000</v>
      </c>
      <c r="E33" s="110"/>
      <c r="F33" s="111"/>
      <c r="G33" s="112"/>
      <c r="H33" s="113"/>
      <c r="I33" s="114"/>
      <c r="J33" s="114"/>
      <c r="K33" s="102"/>
      <c r="L33" s="115"/>
      <c r="M33" s="114"/>
      <c r="N33" s="116"/>
    </row>
    <row r="34" spans="1:14" s="105" customFormat="1" ht="12.75" customHeight="1">
      <c r="A34" s="147"/>
      <c r="B34" s="148" t="s">
        <v>23</v>
      </c>
      <c r="C34" s="149">
        <v>11770.517</v>
      </c>
      <c r="D34" s="150">
        <v>6520479</v>
      </c>
      <c r="E34" s="151">
        <f t="shared" si="4"/>
        <v>8194291</v>
      </c>
      <c r="F34" s="140">
        <f t="shared" si="4"/>
        <v>8194095</v>
      </c>
      <c r="G34" s="78"/>
      <c r="H34" s="152"/>
      <c r="I34" s="153">
        <v>8000</v>
      </c>
      <c r="J34" s="153">
        <v>7999</v>
      </c>
      <c r="K34" s="81"/>
      <c r="L34" s="153">
        <v>8186291</v>
      </c>
      <c r="M34" s="153">
        <v>8186096</v>
      </c>
      <c r="N34" s="176"/>
    </row>
    <row r="35" spans="1:14" s="162" customFormat="1" ht="78" customHeight="1">
      <c r="A35" s="131" t="s">
        <v>46</v>
      </c>
      <c r="B35" s="155" t="s">
        <v>47</v>
      </c>
      <c r="C35" s="156">
        <f>SUM(C36:C37)</f>
        <v>29363.274</v>
      </c>
      <c r="D35" s="157">
        <f>D36</f>
        <v>160663718</v>
      </c>
      <c r="E35" s="169">
        <f>I35+L35</f>
        <v>148178789</v>
      </c>
      <c r="F35" s="213">
        <f>F36</f>
        <v>159258580</v>
      </c>
      <c r="G35" s="135">
        <f t="shared" si="0"/>
        <v>107.47731242424987</v>
      </c>
      <c r="H35" s="214">
        <f>F35/F75*100</f>
        <v>47.67543538678866</v>
      </c>
      <c r="I35" s="136">
        <f>I36</f>
        <v>125742096</v>
      </c>
      <c r="J35" s="136">
        <f>J36</f>
        <v>134501623</v>
      </c>
      <c r="K35" s="144">
        <f>J35/I35*100</f>
        <v>106.96626450381422</v>
      </c>
      <c r="L35" s="136">
        <f>L36</f>
        <v>22436693</v>
      </c>
      <c r="M35" s="136">
        <f>M36</f>
        <v>24756957</v>
      </c>
      <c r="N35" s="170">
        <f>M35/L35*100</f>
        <v>110.34138141481012</v>
      </c>
    </row>
    <row r="36" spans="1:14" s="225" customFormat="1" ht="15.75" customHeight="1">
      <c r="A36" s="215"/>
      <c r="B36" s="216" t="s">
        <v>31</v>
      </c>
      <c r="C36" s="217">
        <v>29363.274</v>
      </c>
      <c r="D36" s="191">
        <v>160663718</v>
      </c>
      <c r="E36" s="218">
        <f>I36+L36</f>
        <v>148178789</v>
      </c>
      <c r="F36" s="219">
        <f>J36+M36</f>
        <v>159258580</v>
      </c>
      <c r="G36" s="220"/>
      <c r="H36" s="221"/>
      <c r="I36" s="222">
        <v>125742096</v>
      </c>
      <c r="J36" s="222">
        <v>134501623</v>
      </c>
      <c r="K36" s="223"/>
      <c r="L36" s="222">
        <v>22436693</v>
      </c>
      <c r="M36" s="222">
        <v>24756957</v>
      </c>
      <c r="N36" s="224"/>
    </row>
    <row r="37" spans="1:14" s="237" customFormat="1" ht="17.25" customHeight="1" hidden="1">
      <c r="A37" s="226"/>
      <c r="B37" s="227" t="s">
        <v>48</v>
      </c>
      <c r="C37" s="228"/>
      <c r="D37" s="229"/>
      <c r="E37" s="230"/>
      <c r="F37" s="231"/>
      <c r="G37" s="232" t="e">
        <f t="shared" si="0"/>
        <v>#DIV/0!</v>
      </c>
      <c r="H37" s="233"/>
      <c r="I37" s="234"/>
      <c r="J37" s="234"/>
      <c r="K37" s="235"/>
      <c r="L37" s="234"/>
      <c r="M37" s="234"/>
      <c r="N37" s="236"/>
    </row>
    <row r="38" spans="1:14" s="162" customFormat="1" ht="13.5" customHeight="1">
      <c r="A38" s="131" t="s">
        <v>49</v>
      </c>
      <c r="B38" s="155" t="s">
        <v>50</v>
      </c>
      <c r="C38" s="156">
        <f>SUM(C39:C40)</f>
        <v>45421.84</v>
      </c>
      <c r="D38" s="157">
        <f>D39</f>
        <v>84782691</v>
      </c>
      <c r="E38" s="169">
        <f aca="true" t="shared" si="5" ref="E38:E49">I38+L38</f>
        <v>93133849</v>
      </c>
      <c r="F38" s="159">
        <f>F39</f>
        <v>93146100</v>
      </c>
      <c r="G38" s="135">
        <f t="shared" si="0"/>
        <v>100.01315418629375</v>
      </c>
      <c r="H38" s="214">
        <f>F38/F75*100</f>
        <v>27.8840918466142</v>
      </c>
      <c r="I38" s="136">
        <f>SUM(I39:I40)</f>
        <v>40251698</v>
      </c>
      <c r="J38" s="136">
        <f>SUM(J39:J40)</f>
        <v>40252794</v>
      </c>
      <c r="K38" s="144">
        <f aca="true" t="shared" si="6" ref="K38:K49">J38/I38*100</f>
        <v>100.0027228664987</v>
      </c>
      <c r="L38" s="136">
        <f>SUM(L39:L40)</f>
        <v>52882151</v>
      </c>
      <c r="M38" s="136">
        <f>SUM(M39:M40)</f>
        <v>52893306</v>
      </c>
      <c r="N38" s="170">
        <f>M38/L38*100</f>
        <v>100.0210940738776</v>
      </c>
    </row>
    <row r="39" spans="1:14" s="84" customFormat="1" ht="16.5" customHeight="1">
      <c r="A39" s="95"/>
      <c r="B39" s="96" t="s">
        <v>31</v>
      </c>
      <c r="C39" s="97">
        <v>45421.84</v>
      </c>
      <c r="D39" s="98">
        <v>84782691</v>
      </c>
      <c r="E39" s="76">
        <f t="shared" si="5"/>
        <v>93133849</v>
      </c>
      <c r="F39" s="140">
        <f>J39+M39</f>
        <v>93146100</v>
      </c>
      <c r="G39" s="78"/>
      <c r="H39" s="100"/>
      <c r="I39" s="101">
        <v>40251698</v>
      </c>
      <c r="J39" s="101">
        <v>40252794</v>
      </c>
      <c r="K39" s="171"/>
      <c r="L39" s="101">
        <v>52882151</v>
      </c>
      <c r="M39" s="101">
        <v>52893306</v>
      </c>
      <c r="N39" s="104"/>
    </row>
    <row r="40" spans="1:14" s="237" customFormat="1" ht="15" hidden="1">
      <c r="A40" s="226"/>
      <c r="B40" s="227" t="s">
        <v>48</v>
      </c>
      <c r="C40" s="228"/>
      <c r="D40" s="229"/>
      <c r="E40" s="238">
        <f t="shared" si="5"/>
        <v>0</v>
      </c>
      <c r="F40" s="231"/>
      <c r="G40" s="65" t="e">
        <f t="shared" si="0"/>
        <v>#DIV/0!</v>
      </c>
      <c r="H40" s="233"/>
      <c r="I40" s="234"/>
      <c r="J40" s="234"/>
      <c r="K40" s="235"/>
      <c r="L40" s="234"/>
      <c r="M40" s="234"/>
      <c r="N40" s="239"/>
    </row>
    <row r="41" spans="1:14" s="162" customFormat="1" ht="13.5">
      <c r="A41" s="131" t="s">
        <v>51</v>
      </c>
      <c r="B41" s="155" t="s">
        <v>52</v>
      </c>
      <c r="C41" s="156">
        <f>C42</f>
        <v>812.942</v>
      </c>
      <c r="D41" s="157">
        <f>SUM(D42:D43)</f>
        <v>2482071</v>
      </c>
      <c r="E41" s="169">
        <f t="shared" si="5"/>
        <v>2410825</v>
      </c>
      <c r="F41" s="159">
        <f>J41+M41</f>
        <v>2415111</v>
      </c>
      <c r="G41" s="135">
        <f t="shared" si="0"/>
        <v>100.17778146485124</v>
      </c>
      <c r="H41" s="175">
        <f>F41/F75*100</f>
        <v>0.7229843970254071</v>
      </c>
      <c r="I41" s="136">
        <f>SUM(I42:I43)</f>
        <v>1553929</v>
      </c>
      <c r="J41" s="136">
        <f>SUM(J42:J43)</f>
        <v>1550475</v>
      </c>
      <c r="K41" s="144">
        <f t="shared" si="6"/>
        <v>99.7777247223007</v>
      </c>
      <c r="L41" s="136">
        <f>L42</f>
        <v>856896</v>
      </c>
      <c r="M41" s="136">
        <f>M42</f>
        <v>864636</v>
      </c>
      <c r="N41" s="170">
        <f>M41/L41*100</f>
        <v>100.90326013892002</v>
      </c>
    </row>
    <row r="42" spans="1:14" s="84" customFormat="1" ht="13.5" customHeight="1">
      <c r="A42" s="95"/>
      <c r="B42" s="96" t="s">
        <v>31</v>
      </c>
      <c r="C42" s="97">
        <v>812.942</v>
      </c>
      <c r="D42" s="98">
        <f>2482071-8000</f>
        <v>2474071</v>
      </c>
      <c r="E42" s="76">
        <f t="shared" si="5"/>
        <v>2403725</v>
      </c>
      <c r="F42" s="77">
        <f>J42+M42</f>
        <v>2408011</v>
      </c>
      <c r="G42" s="99">
        <f t="shared" si="0"/>
        <v>100.17830658665197</v>
      </c>
      <c r="H42" s="240"/>
      <c r="I42" s="101">
        <v>1546829</v>
      </c>
      <c r="J42" s="101">
        <v>1543375</v>
      </c>
      <c r="K42" s="141">
        <f t="shared" si="6"/>
        <v>99.77670447088852</v>
      </c>
      <c r="L42" s="101">
        <v>856896</v>
      </c>
      <c r="M42" s="101">
        <v>864636</v>
      </c>
      <c r="N42" s="104"/>
    </row>
    <row r="43" spans="1:14" s="167" customFormat="1" ht="28.5" customHeight="1">
      <c r="A43" s="118"/>
      <c r="B43" s="119" t="s">
        <v>39</v>
      </c>
      <c r="C43" s="120"/>
      <c r="D43" s="121">
        <v>8000</v>
      </c>
      <c r="E43" s="122">
        <f t="shared" si="5"/>
        <v>7100</v>
      </c>
      <c r="F43" s="193">
        <f>J43+M43</f>
        <v>7100</v>
      </c>
      <c r="G43" s="241">
        <f t="shared" si="0"/>
        <v>100</v>
      </c>
      <c r="H43" s="242"/>
      <c r="I43" s="126">
        <v>7100</v>
      </c>
      <c r="J43" s="126">
        <v>7100</v>
      </c>
      <c r="K43" s="165">
        <f t="shared" si="6"/>
        <v>100</v>
      </c>
      <c r="L43" s="126"/>
      <c r="M43" s="126"/>
      <c r="N43" s="166"/>
    </row>
    <row r="44" spans="1:14" s="105" customFormat="1" ht="13.5" customHeight="1">
      <c r="A44" s="131" t="s">
        <v>53</v>
      </c>
      <c r="B44" s="132" t="s">
        <v>54</v>
      </c>
      <c r="C44" s="133"/>
      <c r="D44" s="157">
        <f>D45</f>
        <v>20431</v>
      </c>
      <c r="E44" s="158"/>
      <c r="F44" s="159"/>
      <c r="G44" s="135"/>
      <c r="H44" s="175"/>
      <c r="I44" s="136"/>
      <c r="J44" s="136"/>
      <c r="K44" s="144"/>
      <c r="L44" s="138"/>
      <c r="M44" s="138"/>
      <c r="N44" s="243"/>
    </row>
    <row r="45" spans="1:14" s="105" customFormat="1" ht="13.5" customHeight="1">
      <c r="A45" s="95"/>
      <c r="B45" s="96" t="s">
        <v>26</v>
      </c>
      <c r="C45" s="97"/>
      <c r="D45" s="98">
        <v>20431</v>
      </c>
      <c r="E45" s="76"/>
      <c r="F45" s="244"/>
      <c r="G45" s="99"/>
      <c r="H45" s="100"/>
      <c r="I45" s="101"/>
      <c r="J45" s="101"/>
      <c r="K45" s="141"/>
      <c r="L45" s="101"/>
      <c r="M45" s="101"/>
      <c r="N45" s="245"/>
    </row>
    <row r="46" spans="1:14" s="117" customFormat="1" ht="24.75" customHeight="1">
      <c r="A46" s="246"/>
      <c r="B46" s="247" t="s">
        <v>27</v>
      </c>
      <c r="C46" s="248"/>
      <c r="D46" s="249">
        <v>20431</v>
      </c>
      <c r="E46" s="250"/>
      <c r="F46" s="251"/>
      <c r="G46" s="252"/>
      <c r="H46" s="253"/>
      <c r="I46" s="254"/>
      <c r="J46" s="254"/>
      <c r="K46" s="255"/>
      <c r="L46" s="254"/>
      <c r="M46" s="254"/>
      <c r="N46" s="256"/>
    </row>
    <row r="47" spans="1:14" s="162" customFormat="1" ht="13.5" customHeight="1">
      <c r="A47" s="131" t="s">
        <v>55</v>
      </c>
      <c r="B47" s="155" t="s">
        <v>56</v>
      </c>
      <c r="C47" s="156">
        <f>C48+C49+C50</f>
        <v>619.337</v>
      </c>
      <c r="D47" s="257">
        <f>SUM(D48:D49)</f>
        <v>46903</v>
      </c>
      <c r="E47" s="169">
        <f t="shared" si="5"/>
        <v>17020</v>
      </c>
      <c r="F47" s="159">
        <f>SUM(F48:F49)</f>
        <v>18175</v>
      </c>
      <c r="G47" s="135">
        <f t="shared" si="0"/>
        <v>106.78613396004701</v>
      </c>
      <c r="H47" s="175">
        <f>F47/F75*100</f>
        <v>0.00544084367796626</v>
      </c>
      <c r="I47" s="136">
        <f>SUM(I48:I49)</f>
        <v>8520</v>
      </c>
      <c r="J47" s="136">
        <f>SUM(J48:J49)</f>
        <v>9727</v>
      </c>
      <c r="K47" s="144">
        <f t="shared" si="6"/>
        <v>114.16666666666666</v>
      </c>
      <c r="L47" s="136">
        <f>SUM(L48:L49)</f>
        <v>8500</v>
      </c>
      <c r="M47" s="136">
        <f>SUM(M48:M49)</f>
        <v>8448</v>
      </c>
      <c r="N47" s="258">
        <f>M47/L47*100</f>
        <v>99.38823529411765</v>
      </c>
    </row>
    <row r="48" spans="1:14" s="84" customFormat="1" ht="12" customHeight="1">
      <c r="A48" s="95"/>
      <c r="B48" s="96" t="s">
        <v>31</v>
      </c>
      <c r="C48" s="97">
        <v>155.138</v>
      </c>
      <c r="D48" s="259">
        <v>38403</v>
      </c>
      <c r="E48" s="76">
        <f t="shared" si="5"/>
        <v>8000</v>
      </c>
      <c r="F48" s="77">
        <f>J48+M48</f>
        <v>9207</v>
      </c>
      <c r="G48" s="99">
        <f t="shared" si="0"/>
        <v>115.0875</v>
      </c>
      <c r="H48" s="240"/>
      <c r="I48" s="101">
        <v>8000</v>
      </c>
      <c r="J48" s="101">
        <v>9207</v>
      </c>
      <c r="K48" s="141">
        <f t="shared" si="6"/>
        <v>115.0875</v>
      </c>
      <c r="L48" s="101"/>
      <c r="M48" s="101"/>
      <c r="N48" s="146"/>
    </row>
    <row r="49" spans="1:14" s="84" customFormat="1" ht="12" customHeight="1">
      <c r="A49" s="147"/>
      <c r="B49" s="148" t="s">
        <v>23</v>
      </c>
      <c r="C49" s="149">
        <v>461.833</v>
      </c>
      <c r="D49" s="260">
        <v>8500</v>
      </c>
      <c r="E49" s="151">
        <f t="shared" si="5"/>
        <v>9020</v>
      </c>
      <c r="F49" s="140">
        <f>J49+M49</f>
        <v>8968</v>
      </c>
      <c r="G49" s="78">
        <f t="shared" si="0"/>
        <v>99.42350332594235</v>
      </c>
      <c r="H49" s="100"/>
      <c r="I49" s="153">
        <v>520</v>
      </c>
      <c r="J49" s="153">
        <v>520</v>
      </c>
      <c r="K49" s="141">
        <f t="shared" si="6"/>
        <v>100</v>
      </c>
      <c r="L49" s="153">
        <v>8500</v>
      </c>
      <c r="M49" s="153">
        <v>8448</v>
      </c>
      <c r="N49" s="104"/>
    </row>
    <row r="50" spans="1:14" s="269" customFormat="1" ht="17.25" customHeight="1" hidden="1">
      <c r="A50" s="261"/>
      <c r="B50" s="262" t="s">
        <v>57</v>
      </c>
      <c r="C50" s="263">
        <v>2.366</v>
      </c>
      <c r="D50" s="264"/>
      <c r="E50" s="238"/>
      <c r="F50" s="231"/>
      <c r="G50" s="65" t="e">
        <f t="shared" si="0"/>
        <v>#DIV/0!</v>
      </c>
      <c r="H50" s="265"/>
      <c r="I50" s="266"/>
      <c r="J50" s="266"/>
      <c r="K50" s="267"/>
      <c r="L50" s="266"/>
      <c r="M50" s="266"/>
      <c r="N50" s="268"/>
    </row>
    <row r="51" spans="1:14" s="274" customFormat="1" ht="16.5" customHeight="1">
      <c r="A51" s="118" t="s">
        <v>58</v>
      </c>
      <c r="B51" s="270" t="s">
        <v>59</v>
      </c>
      <c r="C51" s="271"/>
      <c r="D51" s="272">
        <f>D52+D54+D55</f>
        <v>25121540</v>
      </c>
      <c r="E51" s="169">
        <f>I51+L51</f>
        <v>28042237</v>
      </c>
      <c r="F51" s="159">
        <f>J51+M51</f>
        <v>25244436</v>
      </c>
      <c r="G51" s="135">
        <f t="shared" si="0"/>
        <v>90.02290366492515</v>
      </c>
      <c r="H51" s="175">
        <f>F51/F75*100</f>
        <v>7.557140578510254</v>
      </c>
      <c r="I51" s="273">
        <f>I52+I54+I55</f>
        <v>27542067</v>
      </c>
      <c r="J51" s="273">
        <f>J52+J54+J55</f>
        <v>24729298</v>
      </c>
      <c r="K51" s="144">
        <f>J51/I51*100</f>
        <v>89.78737144165687</v>
      </c>
      <c r="L51" s="273">
        <f>L52+L54+L55</f>
        <v>500170</v>
      </c>
      <c r="M51" s="273">
        <f>M52+M54+M55</f>
        <v>515138</v>
      </c>
      <c r="N51" s="258">
        <f>M51/L51*100</f>
        <v>102.99258252194254</v>
      </c>
    </row>
    <row r="52" spans="1:14" s="212" customFormat="1" ht="12" customHeight="1">
      <c r="A52" s="95"/>
      <c r="B52" s="96" t="s">
        <v>26</v>
      </c>
      <c r="C52" s="97"/>
      <c r="D52" s="98">
        <f>4984477-30728</f>
        <v>4953749</v>
      </c>
      <c r="E52" s="76">
        <f aca="true" t="shared" si="7" ref="E52:F59">I52+L52</f>
        <v>5512489</v>
      </c>
      <c r="F52" s="77">
        <f t="shared" si="7"/>
        <v>5401016</v>
      </c>
      <c r="G52" s="99">
        <f t="shared" si="0"/>
        <v>97.97781002374789</v>
      </c>
      <c r="H52" s="100"/>
      <c r="I52" s="101">
        <v>5029819</v>
      </c>
      <c r="J52" s="101">
        <v>4903348</v>
      </c>
      <c r="K52" s="141">
        <f>J52/I52*100</f>
        <v>97.48557552468587</v>
      </c>
      <c r="L52" s="101">
        <v>482670</v>
      </c>
      <c r="M52" s="101">
        <v>497668</v>
      </c>
      <c r="N52" s="104">
        <f>M52/L52*100</f>
        <v>103.10729898274182</v>
      </c>
    </row>
    <row r="53" spans="1:14" s="117" customFormat="1" ht="23.25" customHeight="1">
      <c r="A53" s="106"/>
      <c r="B53" s="107" t="s">
        <v>27</v>
      </c>
      <c r="C53" s="108"/>
      <c r="D53" s="109">
        <v>355201</v>
      </c>
      <c r="E53" s="110">
        <f t="shared" si="7"/>
        <v>414000</v>
      </c>
      <c r="F53" s="111">
        <f t="shared" si="7"/>
        <v>432381</v>
      </c>
      <c r="G53" s="112">
        <f t="shared" si="0"/>
        <v>104.43985507246376</v>
      </c>
      <c r="H53" s="113"/>
      <c r="I53" s="114"/>
      <c r="J53" s="114"/>
      <c r="K53" s="141"/>
      <c r="L53" s="114">
        <v>414000</v>
      </c>
      <c r="M53" s="114">
        <v>432381</v>
      </c>
      <c r="N53" s="275">
        <f>M53/L53*100</f>
        <v>104.43985507246376</v>
      </c>
    </row>
    <row r="54" spans="1:14" s="130" customFormat="1" ht="15.75" customHeight="1">
      <c r="A54" s="118"/>
      <c r="B54" s="172" t="s">
        <v>23</v>
      </c>
      <c r="C54" s="120"/>
      <c r="D54" s="121">
        <v>20137063</v>
      </c>
      <c r="E54" s="122">
        <f t="shared" si="7"/>
        <v>22506668</v>
      </c>
      <c r="F54" s="123">
        <f t="shared" si="7"/>
        <v>19821188</v>
      </c>
      <c r="G54" s="241">
        <f>F54/E54*100</f>
        <v>88.06806942724708</v>
      </c>
      <c r="H54" s="125"/>
      <c r="I54" s="126">
        <v>22489168</v>
      </c>
      <c r="J54" s="126">
        <v>19803718</v>
      </c>
      <c r="K54" s="141">
        <f>J54/I54*100</f>
        <v>88.05891796441736</v>
      </c>
      <c r="L54" s="126">
        <v>17500</v>
      </c>
      <c r="M54" s="126">
        <v>17470</v>
      </c>
      <c r="N54" s="276">
        <f>M54/L54*100</f>
        <v>99.82857142857144</v>
      </c>
    </row>
    <row r="55" spans="1:14" s="212" customFormat="1" ht="27" customHeight="1">
      <c r="A55" s="147"/>
      <c r="B55" s="277" t="s">
        <v>39</v>
      </c>
      <c r="C55" s="149"/>
      <c r="D55" s="150">
        <v>30728</v>
      </c>
      <c r="E55" s="151">
        <f t="shared" si="7"/>
        <v>23080</v>
      </c>
      <c r="F55" s="140">
        <f t="shared" si="7"/>
        <v>22232</v>
      </c>
      <c r="G55" s="78">
        <f t="shared" si="0"/>
        <v>96.3258232235702</v>
      </c>
      <c r="H55" s="152"/>
      <c r="I55" s="153">
        <v>23080</v>
      </c>
      <c r="J55" s="153">
        <v>22232</v>
      </c>
      <c r="K55" s="278">
        <f>J55/I55*100</f>
        <v>96.3258232235702</v>
      </c>
      <c r="L55" s="153"/>
      <c r="M55" s="153"/>
      <c r="N55" s="279"/>
    </row>
    <row r="56" spans="1:14" s="162" customFormat="1" ht="36.75" customHeight="1">
      <c r="A56" s="95" t="s">
        <v>60</v>
      </c>
      <c r="B56" s="280" t="s">
        <v>61</v>
      </c>
      <c r="C56" s="281">
        <f>SUM(C57:C60)</f>
        <v>4641.2609999999995</v>
      </c>
      <c r="D56" s="282">
        <f>D57+D59</f>
        <v>218064</v>
      </c>
      <c r="E56" s="283">
        <f t="shared" si="7"/>
        <v>1586112</v>
      </c>
      <c r="F56" s="213">
        <f t="shared" si="7"/>
        <v>1166859</v>
      </c>
      <c r="G56" s="182">
        <f t="shared" si="0"/>
        <v>73.56725124076988</v>
      </c>
      <c r="H56" s="183">
        <f>F56/F75*100</f>
        <v>0.3493093487333168</v>
      </c>
      <c r="I56" s="273">
        <f>I57</f>
        <v>1052818</v>
      </c>
      <c r="J56" s="273">
        <f>J57</f>
        <v>757884</v>
      </c>
      <c r="K56" s="284">
        <f>J56/I56*100</f>
        <v>71.98623123844767</v>
      </c>
      <c r="L56" s="273">
        <f>L57+L59</f>
        <v>533294</v>
      </c>
      <c r="M56" s="273">
        <f>M57+M59</f>
        <v>408975</v>
      </c>
      <c r="N56" s="285">
        <f aca="true" t="shared" si="8" ref="N56:N64">M56/L56*100</f>
        <v>76.68846827453525</v>
      </c>
    </row>
    <row r="57" spans="1:14" s="84" customFormat="1" ht="12.75">
      <c r="A57" s="95"/>
      <c r="B57" s="96" t="s">
        <v>26</v>
      </c>
      <c r="C57" s="286">
        <v>1269.735</v>
      </c>
      <c r="D57" s="98">
        <v>100071</v>
      </c>
      <c r="E57" s="76">
        <f t="shared" si="7"/>
        <v>1415112</v>
      </c>
      <c r="F57" s="77">
        <f t="shared" si="7"/>
        <v>996284</v>
      </c>
      <c r="G57" s="99">
        <f t="shared" si="0"/>
        <v>70.40319070151338</v>
      </c>
      <c r="H57" s="240"/>
      <c r="I57" s="101">
        <v>1052818</v>
      </c>
      <c r="J57" s="101">
        <v>757884</v>
      </c>
      <c r="K57" s="141"/>
      <c r="L57" s="101">
        <v>362294</v>
      </c>
      <c r="M57" s="101">
        <v>238400</v>
      </c>
      <c r="N57" s="104">
        <f t="shared" si="8"/>
        <v>65.80291144760885</v>
      </c>
    </row>
    <row r="58" spans="1:14" s="117" customFormat="1" ht="23.25" customHeight="1">
      <c r="A58" s="106"/>
      <c r="B58" s="107" t="s">
        <v>27</v>
      </c>
      <c r="C58" s="108"/>
      <c r="D58" s="109">
        <v>20860</v>
      </c>
      <c r="E58" s="110">
        <f t="shared" si="7"/>
        <v>46204</v>
      </c>
      <c r="F58" s="111">
        <f t="shared" si="7"/>
        <v>51172</v>
      </c>
      <c r="G58" s="112">
        <f>F58/E58*100</f>
        <v>110.7523158168124</v>
      </c>
      <c r="H58" s="113"/>
      <c r="I58" s="114"/>
      <c r="J58" s="114"/>
      <c r="K58" s="102"/>
      <c r="L58" s="114">
        <v>46204</v>
      </c>
      <c r="M58" s="114">
        <v>51172</v>
      </c>
      <c r="N58" s="275">
        <f>M58/L58*100</f>
        <v>110.7523158168124</v>
      </c>
    </row>
    <row r="59" spans="1:14" s="105" customFormat="1" ht="12.75">
      <c r="A59" s="147"/>
      <c r="B59" s="148" t="s">
        <v>23</v>
      </c>
      <c r="C59" s="149">
        <v>3371.526</v>
      </c>
      <c r="D59" s="150">
        <v>117993</v>
      </c>
      <c r="E59" s="151">
        <f t="shared" si="7"/>
        <v>171000</v>
      </c>
      <c r="F59" s="140">
        <f t="shared" si="7"/>
        <v>170575</v>
      </c>
      <c r="G59" s="78">
        <f t="shared" si="0"/>
        <v>99.75146198830409</v>
      </c>
      <c r="H59" s="287"/>
      <c r="I59" s="153"/>
      <c r="J59" s="153"/>
      <c r="K59" s="278"/>
      <c r="L59" s="153">
        <v>171000</v>
      </c>
      <c r="M59" s="153">
        <v>170575</v>
      </c>
      <c r="N59" s="279">
        <f t="shared" si="8"/>
        <v>99.75146198830409</v>
      </c>
    </row>
    <row r="60" spans="1:14" s="162" customFormat="1" ht="26.25" customHeight="1">
      <c r="A60" s="131" t="s">
        <v>62</v>
      </c>
      <c r="B60" s="155" t="s">
        <v>63</v>
      </c>
      <c r="C60" s="156"/>
      <c r="D60" s="157">
        <f>D61</f>
        <v>1833406</v>
      </c>
      <c r="E60" s="169">
        <f>E61</f>
        <v>1564309</v>
      </c>
      <c r="F60" s="159">
        <f>F61</f>
        <v>1511714</v>
      </c>
      <c r="G60" s="135">
        <f t="shared" si="0"/>
        <v>96.63781260607719</v>
      </c>
      <c r="H60" s="175">
        <f>F60/F75*100</f>
        <v>0.4525446800436362</v>
      </c>
      <c r="I60" s="136">
        <f>SUM(I61)</f>
        <v>1195018</v>
      </c>
      <c r="J60" s="136">
        <f>SUM(J61)</f>
        <v>1147344</v>
      </c>
      <c r="K60" s="144">
        <f>J60/I60*100</f>
        <v>96.01060402437453</v>
      </c>
      <c r="L60" s="136">
        <f>L61</f>
        <v>369291</v>
      </c>
      <c r="M60" s="136">
        <f>M61</f>
        <v>364370</v>
      </c>
      <c r="N60" s="258">
        <f t="shared" si="8"/>
        <v>98.66744653944993</v>
      </c>
    </row>
    <row r="61" spans="1:14" s="105" customFormat="1" ht="13.5" customHeight="1">
      <c r="A61" s="95"/>
      <c r="B61" s="96" t="s">
        <v>26</v>
      </c>
      <c r="C61" s="97"/>
      <c r="D61" s="98">
        <v>1833406</v>
      </c>
      <c r="E61" s="76">
        <f>I61+L61</f>
        <v>1564309</v>
      </c>
      <c r="F61" s="77">
        <f>J61+M61</f>
        <v>1511714</v>
      </c>
      <c r="G61" s="99"/>
      <c r="H61" s="100"/>
      <c r="I61" s="101">
        <v>1195018</v>
      </c>
      <c r="J61" s="101">
        <v>1147344</v>
      </c>
      <c r="K61" s="141"/>
      <c r="L61" s="101">
        <v>369291</v>
      </c>
      <c r="M61" s="101">
        <v>364370</v>
      </c>
      <c r="N61" s="146"/>
    </row>
    <row r="62" spans="1:14" s="237" customFormat="1" ht="22.5" hidden="1">
      <c r="A62" s="288"/>
      <c r="B62" s="107" t="s">
        <v>27</v>
      </c>
      <c r="C62" s="289"/>
      <c r="D62" s="290"/>
      <c r="E62" s="291">
        <f>I62+L62</f>
        <v>0</v>
      </c>
      <c r="F62" s="292">
        <f>J62+M62</f>
        <v>0</v>
      </c>
      <c r="G62" s="293" t="e">
        <f t="shared" si="0"/>
        <v>#DIV/0!</v>
      </c>
      <c r="H62" s="294"/>
      <c r="I62" s="295"/>
      <c r="J62" s="295"/>
      <c r="K62" s="296" t="e">
        <f>J62/I62*100</f>
        <v>#DIV/0!</v>
      </c>
      <c r="L62" s="295"/>
      <c r="M62" s="295"/>
      <c r="N62" s="268" t="e">
        <f t="shared" si="8"/>
        <v>#DIV/0!</v>
      </c>
    </row>
    <row r="63" spans="1:14" s="299" customFormat="1" ht="22.5">
      <c r="A63" s="246"/>
      <c r="B63" s="247" t="s">
        <v>27</v>
      </c>
      <c r="C63" s="248"/>
      <c r="D63" s="297">
        <v>266555</v>
      </c>
      <c r="E63" s="250"/>
      <c r="F63" s="298"/>
      <c r="G63" s="252"/>
      <c r="H63" s="253"/>
      <c r="I63" s="254"/>
      <c r="J63" s="254"/>
      <c r="K63" s="255"/>
      <c r="L63" s="254"/>
      <c r="M63" s="254"/>
      <c r="N63" s="239"/>
    </row>
    <row r="64" spans="1:14" s="162" customFormat="1" ht="42.75" customHeight="1">
      <c r="A64" s="131" t="s">
        <v>64</v>
      </c>
      <c r="B64" s="155" t="s">
        <v>65</v>
      </c>
      <c r="C64" s="156">
        <f>SUM(C65:C65)</f>
        <v>70.714</v>
      </c>
      <c r="D64" s="157">
        <f>D65</f>
        <v>650125</v>
      </c>
      <c r="E64" s="169">
        <f>I64+L64</f>
        <v>335342</v>
      </c>
      <c r="F64" s="159">
        <f>SUM(F65:F65)</f>
        <v>366103</v>
      </c>
      <c r="G64" s="135">
        <f t="shared" si="0"/>
        <v>109.17302336122525</v>
      </c>
      <c r="H64" s="175">
        <f>F64/F75*100</f>
        <v>0.109596104155955</v>
      </c>
      <c r="I64" s="136">
        <f>SUM(I65:I65)</f>
        <v>333042</v>
      </c>
      <c r="J64" s="136">
        <f>SUM(J65:J65)</f>
        <v>360885</v>
      </c>
      <c r="K64" s="144">
        <f>J64/I64*100</f>
        <v>108.36020682076135</v>
      </c>
      <c r="L64" s="136">
        <f>L65</f>
        <v>2300</v>
      </c>
      <c r="M64" s="136">
        <f>SUM(M65)</f>
        <v>5218</v>
      </c>
      <c r="N64" s="258">
        <f t="shared" si="8"/>
        <v>226.8695652173913</v>
      </c>
    </row>
    <row r="65" spans="1:14" s="105" customFormat="1" ht="12" customHeight="1">
      <c r="A65" s="147"/>
      <c r="B65" s="148" t="s">
        <v>31</v>
      </c>
      <c r="C65" s="149">
        <v>70.714</v>
      </c>
      <c r="D65" s="150">
        <v>650125</v>
      </c>
      <c r="E65" s="151">
        <f>I65+L65</f>
        <v>335342</v>
      </c>
      <c r="F65" s="140">
        <f>J65+M65</f>
        <v>366103</v>
      </c>
      <c r="G65" s="78"/>
      <c r="H65" s="300"/>
      <c r="I65" s="153">
        <v>333042</v>
      </c>
      <c r="J65" s="153">
        <v>360885</v>
      </c>
      <c r="K65" s="81"/>
      <c r="L65" s="153">
        <v>2300</v>
      </c>
      <c r="M65" s="153">
        <v>5218</v>
      </c>
      <c r="N65" s="146"/>
    </row>
    <row r="66" spans="1:14" s="162" customFormat="1" ht="38.25" customHeight="1">
      <c r="A66" s="131" t="s">
        <v>66</v>
      </c>
      <c r="B66" s="155" t="s">
        <v>67</v>
      </c>
      <c r="C66" s="156"/>
      <c r="D66" s="157">
        <f>D67+D69+D70</f>
        <v>1794131</v>
      </c>
      <c r="E66" s="158">
        <f>E67+E70</f>
        <v>5372859</v>
      </c>
      <c r="F66" s="159">
        <f>F67+F70</f>
        <v>5621192</v>
      </c>
      <c r="G66" s="135">
        <f t="shared" si="0"/>
        <v>104.62198989402106</v>
      </c>
      <c r="H66" s="175">
        <f>F66/F75*100</f>
        <v>1.682752514763935</v>
      </c>
      <c r="I66" s="136">
        <f>I67+I70</f>
        <v>469811</v>
      </c>
      <c r="J66" s="136">
        <f>J67+J70</f>
        <v>469809</v>
      </c>
      <c r="K66" s="144">
        <f>J66/I66*100</f>
        <v>99.99957429689812</v>
      </c>
      <c r="L66" s="136">
        <f>L67+L70</f>
        <v>4903048</v>
      </c>
      <c r="M66" s="136">
        <f>M67+M70</f>
        <v>5151383</v>
      </c>
      <c r="N66" s="170">
        <f>M66/L66*100</f>
        <v>105.06491064333858</v>
      </c>
    </row>
    <row r="67" spans="1:14" s="105" customFormat="1" ht="9.75" customHeight="1">
      <c r="A67" s="95"/>
      <c r="B67" s="96" t="s">
        <v>26</v>
      </c>
      <c r="C67" s="97"/>
      <c r="D67" s="98">
        <f>1789131-200000</f>
        <v>1589131</v>
      </c>
      <c r="E67" s="76">
        <f aca="true" t="shared" si="9" ref="E67:E73">I67+L67</f>
        <v>5297859</v>
      </c>
      <c r="F67" s="77">
        <f>J67+M67</f>
        <v>5546192</v>
      </c>
      <c r="G67" s="99">
        <f>F67/E67*100</f>
        <v>104.6874218434277</v>
      </c>
      <c r="H67" s="301"/>
      <c r="I67" s="101">
        <v>464811</v>
      </c>
      <c r="J67" s="101">
        <v>464809</v>
      </c>
      <c r="K67" s="171">
        <f>J67/I67*100</f>
        <v>99.99956971758414</v>
      </c>
      <c r="L67" s="101">
        <v>4833048</v>
      </c>
      <c r="M67" s="101">
        <v>5081383</v>
      </c>
      <c r="N67" s="104">
        <f>M67/L67*100</f>
        <v>105.13826885228535</v>
      </c>
    </row>
    <row r="68" spans="1:14" s="117" customFormat="1" ht="22.5" customHeight="1">
      <c r="A68" s="106"/>
      <c r="B68" s="107" t="s">
        <v>27</v>
      </c>
      <c r="C68" s="108"/>
      <c r="D68" s="302">
        <v>25000</v>
      </c>
      <c r="E68" s="110">
        <f t="shared" si="9"/>
        <v>30000</v>
      </c>
      <c r="F68" s="111">
        <f>J68+M68</f>
        <v>30000</v>
      </c>
      <c r="G68" s="112">
        <f>F68/E68*100</f>
        <v>100</v>
      </c>
      <c r="H68" s="303"/>
      <c r="I68" s="114"/>
      <c r="J68" s="114"/>
      <c r="K68" s="304"/>
      <c r="L68" s="114">
        <v>30000</v>
      </c>
      <c r="M68" s="114">
        <v>30000</v>
      </c>
      <c r="N68" s="275">
        <f>M68/L68*100</f>
        <v>100</v>
      </c>
    </row>
    <row r="69" spans="1:14" s="130" customFormat="1" ht="14.25" customHeight="1">
      <c r="A69" s="118"/>
      <c r="B69" s="172" t="s">
        <v>23</v>
      </c>
      <c r="C69" s="120"/>
      <c r="D69" s="305">
        <v>5000</v>
      </c>
      <c r="E69" s="122"/>
      <c r="F69" s="123"/>
      <c r="G69" s="241"/>
      <c r="H69" s="306"/>
      <c r="I69" s="126"/>
      <c r="J69" s="126"/>
      <c r="K69" s="127"/>
      <c r="L69" s="126"/>
      <c r="M69" s="126"/>
      <c r="N69" s="275"/>
    </row>
    <row r="70" spans="1:14" s="84" customFormat="1" ht="25.5" customHeight="1">
      <c r="A70" s="95"/>
      <c r="B70" s="277" t="s">
        <v>39</v>
      </c>
      <c r="C70" s="97"/>
      <c r="D70" s="307">
        <v>200000</v>
      </c>
      <c r="E70" s="76">
        <f t="shared" si="9"/>
        <v>75000</v>
      </c>
      <c r="F70" s="140">
        <f>J70+M70</f>
        <v>75000</v>
      </c>
      <c r="G70" s="99">
        <f t="shared" si="0"/>
        <v>100</v>
      </c>
      <c r="H70" s="100"/>
      <c r="I70" s="101">
        <v>5000</v>
      </c>
      <c r="J70" s="101">
        <v>5000</v>
      </c>
      <c r="K70" s="171">
        <f aca="true" t="shared" si="10" ref="K70:K75">J70/I70*100</f>
        <v>100</v>
      </c>
      <c r="L70" s="101">
        <v>70000</v>
      </c>
      <c r="M70" s="101">
        <v>70000</v>
      </c>
      <c r="N70" s="275">
        <f>M70/L70*100</f>
        <v>100</v>
      </c>
    </row>
    <row r="71" spans="1:14" s="162" customFormat="1" ht="24.75" customHeight="1">
      <c r="A71" s="308" t="s">
        <v>68</v>
      </c>
      <c r="B71" s="309" t="s">
        <v>69</v>
      </c>
      <c r="C71" s="156"/>
      <c r="D71" s="310">
        <f>D72</f>
        <v>2089050</v>
      </c>
      <c r="E71" s="169">
        <f t="shared" si="9"/>
        <v>1852163</v>
      </c>
      <c r="F71" s="213">
        <f>F72</f>
        <v>4126365</v>
      </c>
      <c r="G71" s="135">
        <f t="shared" si="0"/>
        <v>222.78627744966292</v>
      </c>
      <c r="H71" s="175">
        <f>F71/F75*100</f>
        <v>1.2352631044418845</v>
      </c>
      <c r="I71" s="136">
        <f>SUM(I72)</f>
        <v>1852163</v>
      </c>
      <c r="J71" s="136">
        <f>SUM(J72:J73)</f>
        <v>4126365</v>
      </c>
      <c r="K71" s="144">
        <f t="shared" si="10"/>
        <v>222.78627744966292</v>
      </c>
      <c r="L71" s="136"/>
      <c r="M71" s="136"/>
      <c r="N71" s="311"/>
    </row>
    <row r="72" spans="1:14" s="105" customFormat="1" ht="12.75" customHeight="1">
      <c r="A72" s="95"/>
      <c r="B72" s="96" t="s">
        <v>26</v>
      </c>
      <c r="C72" s="97"/>
      <c r="D72" s="307">
        <v>2089050</v>
      </c>
      <c r="E72" s="76">
        <f t="shared" si="9"/>
        <v>1852163</v>
      </c>
      <c r="F72" s="77">
        <f>J72+M72</f>
        <v>4126365</v>
      </c>
      <c r="G72" s="99">
        <f aca="true" t="shared" si="11" ref="G72:G80">F72/E72*100</f>
        <v>222.78627744966292</v>
      </c>
      <c r="H72" s="240"/>
      <c r="I72" s="76">
        <v>1852163</v>
      </c>
      <c r="J72" s="101">
        <v>4126365</v>
      </c>
      <c r="K72" s="171">
        <f t="shared" si="10"/>
        <v>222.78627744966292</v>
      </c>
      <c r="L72" s="76"/>
      <c r="M72" s="103"/>
      <c r="N72" s="146"/>
    </row>
    <row r="73" spans="1:14" s="237" customFormat="1" ht="22.5" hidden="1">
      <c r="A73" s="226"/>
      <c r="B73" s="107" t="s">
        <v>27</v>
      </c>
      <c r="C73" s="228"/>
      <c r="D73" s="312"/>
      <c r="E73" s="230">
        <f t="shared" si="9"/>
        <v>0</v>
      </c>
      <c r="F73" s="231"/>
      <c r="G73" s="99" t="e">
        <f t="shared" si="11"/>
        <v>#DIV/0!</v>
      </c>
      <c r="H73" s="265"/>
      <c r="I73" s="238"/>
      <c r="J73" s="266"/>
      <c r="K73" s="171" t="e">
        <f t="shared" si="10"/>
        <v>#DIV/0!</v>
      </c>
      <c r="L73" s="230"/>
      <c r="M73" s="313"/>
      <c r="N73" s="239"/>
    </row>
    <row r="74" spans="1:14" s="299" customFormat="1" ht="24" customHeight="1" thickBot="1">
      <c r="A74" s="314"/>
      <c r="B74" s="107" t="s">
        <v>27</v>
      </c>
      <c r="C74" s="315"/>
      <c r="D74" s="302"/>
      <c r="E74" s="316">
        <f>I74</f>
        <v>916000</v>
      </c>
      <c r="F74" s="111">
        <f>J74</f>
        <v>916000</v>
      </c>
      <c r="G74" s="99">
        <f t="shared" si="11"/>
        <v>100</v>
      </c>
      <c r="H74" s="113"/>
      <c r="I74" s="317">
        <v>916000</v>
      </c>
      <c r="J74" s="318">
        <v>916000</v>
      </c>
      <c r="K74" s="171">
        <f t="shared" si="10"/>
        <v>100</v>
      </c>
      <c r="L74" s="110"/>
      <c r="M74" s="115"/>
      <c r="N74" s="116"/>
    </row>
    <row r="75" spans="1:14" s="330" customFormat="1" ht="20.25" customHeight="1" thickBot="1" thickTop="1">
      <c r="A75" s="319"/>
      <c r="B75" s="320" t="s">
        <v>7</v>
      </c>
      <c r="C75" s="321" t="e">
        <f>#REF!+#REF!+C16+C19+C23+C27+C35+C31+C38+C41+C47+C56+C60+C64+C66+C71+C10</f>
        <v>#REF!</v>
      </c>
      <c r="D75" s="322">
        <f>D10+D14+D16+D19+D23+D27+D31+D35+D38+D41+D44+D47+D51+D56+D60+D64+D66+D71+D29+D8</f>
        <v>324295292</v>
      </c>
      <c r="E75" s="322">
        <f>E10+E14+E16+E19+E23+E27+E31+E35+E38+E41+E44+E47+E51+E56+E60+E64+E66+E71+E29+E8</f>
        <v>318557805</v>
      </c>
      <c r="F75" s="323">
        <f>F8+F10+F14+F16+F19+F23+F27+F31+F35+F38+F41+F44+F47+F51+F56+F60+F64+F66+F71</f>
        <v>334047458</v>
      </c>
      <c r="G75" s="324">
        <f t="shared" si="11"/>
        <v>104.86243085458227</v>
      </c>
      <c r="H75" s="325">
        <v>100</v>
      </c>
      <c r="I75" s="322">
        <f>I8+I10+I14+I16+I19+I23+I27+I31+I35+I38+I41+I44+I47+I51+I56+I60+I64+I66+I71</f>
        <v>224542718</v>
      </c>
      <c r="J75" s="323">
        <f>J8+J10+J14+J16+J19+J23+J27+J31+J35+J38+J41+J44+J47+J51+J56+J60+J64+J66+J71</f>
        <v>237426229</v>
      </c>
      <c r="K75" s="326">
        <f t="shared" si="10"/>
        <v>105.73766591709288</v>
      </c>
      <c r="L75" s="327">
        <f>L10+L16+L19+L23+L31+L35+L38+L41+L47+L51+L56+L60+L64+L66</f>
        <v>94015087</v>
      </c>
      <c r="M75" s="328">
        <f>M10+M14+M16+M19+M23+M27+M31+M35+M38+M41+M44+M47+M51+M56+M60+M64+M66+M71</f>
        <v>96621229</v>
      </c>
      <c r="N75" s="329">
        <f>M75/L75*100</f>
        <v>102.77204657588628</v>
      </c>
    </row>
    <row r="76" spans="1:14" s="330" customFormat="1" ht="12.75" customHeight="1" thickTop="1">
      <c r="A76" s="331" t="s">
        <v>70</v>
      </c>
      <c r="B76" s="332"/>
      <c r="C76" s="333"/>
      <c r="D76" s="334"/>
      <c r="E76" s="334"/>
      <c r="F76" s="335"/>
      <c r="G76" s="336"/>
      <c r="H76" s="337"/>
      <c r="I76" s="338"/>
      <c r="J76" s="339"/>
      <c r="K76" s="340"/>
      <c r="L76" s="338"/>
      <c r="M76" s="339"/>
      <c r="N76" s="341"/>
    </row>
    <row r="77" spans="1:14" s="349" customFormat="1" ht="14.25" customHeight="1">
      <c r="A77" s="342" t="s">
        <v>71</v>
      </c>
      <c r="B77" s="343" t="s">
        <v>72</v>
      </c>
      <c r="C77" s="344" t="e">
        <f>#REF!+#REF!+C17+C20+C24+#REF!+C36+C32+C39+C42+C48+C57+C61+C65+C67+C72+C11</f>
        <v>#REF!</v>
      </c>
      <c r="D77" s="283">
        <f>D11+D15+D17+D20+D24+D32+D36+D39+D42+D45+D48+D52+D57+D61+D65+D67+D72</f>
        <v>295652547</v>
      </c>
      <c r="E77" s="283">
        <f>E11+E15+E17+E20+E24+E32+E36+E39+E42+E48+E45+E52+E57+E61+E65+E67+E72</f>
        <v>284376189</v>
      </c>
      <c r="F77" s="213">
        <f>F11+F15+F17+F20+F24+F32+F36+F39+F42+F45+F48+F52+F57+F61+F65+F67+F72</f>
        <v>302552119</v>
      </c>
      <c r="G77" s="182">
        <f t="shared" si="11"/>
        <v>106.39150910064414</v>
      </c>
      <c r="H77" s="345">
        <f>F77/F75*100</f>
        <v>90.57159746445369</v>
      </c>
      <c r="I77" s="283">
        <f>I11+I15+I17+I20+I24+I32+I36+I39+I42+I48+I45+I52+I57+I61+I65+I67+I72</f>
        <v>201191741</v>
      </c>
      <c r="J77" s="346">
        <f>J11+J15+J17+J20+J24+J32+J36+J39+J42+J48+J45+J52+J57+J61+J65+J67+J72</f>
        <v>216761805</v>
      </c>
      <c r="K77" s="347">
        <f>J77/I77*100</f>
        <v>107.73891807020051</v>
      </c>
      <c r="L77" s="348">
        <f>L11+L15+L17+L20+L24+L32+L36+L39+L42+L48+L45+L52+L57+L61+L65+L67+L72</f>
        <v>83184448</v>
      </c>
      <c r="M77" s="213">
        <f>M11+M15+M17+M20+M24+M32+M36+M39+M42+M48+M45+M52+M57+M61+M65+M67+M72</f>
        <v>85790314</v>
      </c>
      <c r="N77" s="341">
        <f>M77/L77*100</f>
        <v>103.13263604273722</v>
      </c>
    </row>
    <row r="78" spans="1:14" s="212" customFormat="1" ht="21" customHeight="1">
      <c r="A78" s="350"/>
      <c r="B78" s="351" t="s">
        <v>73</v>
      </c>
      <c r="C78" s="352"/>
      <c r="D78" s="353">
        <f>D12+D33+D46+D53+D58+D63+D68</f>
        <v>711343</v>
      </c>
      <c r="E78" s="354">
        <f aca="true" t="shared" si="12" ref="E78:F80">I78+L78</f>
        <v>1410220</v>
      </c>
      <c r="F78" s="355">
        <f t="shared" si="12"/>
        <v>1429553</v>
      </c>
      <c r="G78" s="293">
        <f t="shared" si="11"/>
        <v>101.37092084922921</v>
      </c>
      <c r="H78" s="356"/>
      <c r="I78" s="353">
        <f>I12+I33+I46+I53+I58+I63+I68+I74</f>
        <v>920016</v>
      </c>
      <c r="J78" s="355">
        <f>J12+J33+J46+J53+J58+J63+J68+J74</f>
        <v>916000</v>
      </c>
      <c r="K78" s="357">
        <f>J78/I78*100</f>
        <v>99.56348585241996</v>
      </c>
      <c r="L78" s="353">
        <f>L12+L53+L63+L68+L46+L33+L58</f>
        <v>490204</v>
      </c>
      <c r="M78" s="355">
        <f>M12+M53+M63+M68+M46+M33+M58</f>
        <v>513553</v>
      </c>
      <c r="N78" s="275">
        <f>M78/L78*100</f>
        <v>104.76311902799651</v>
      </c>
    </row>
    <row r="79" spans="1:14" s="349" customFormat="1" ht="15.75" customHeight="1">
      <c r="A79" s="358" t="s">
        <v>71</v>
      </c>
      <c r="B79" s="343" t="s">
        <v>74</v>
      </c>
      <c r="C79" s="344" t="e">
        <f>#REF!+#REF!+C18+C22+C26+C28+C37+C34+C40+#REF!+C49+C59+C62+#REF!+C70+C73</f>
        <v>#REF!</v>
      </c>
      <c r="D79" s="359">
        <f>D18+D21+D25+D28+D34+D49+D54+D59+D69+D9</f>
        <v>28379730</v>
      </c>
      <c r="E79" s="283">
        <f t="shared" si="12"/>
        <v>32540371</v>
      </c>
      <c r="F79" s="213">
        <f t="shared" si="12"/>
        <v>29853955</v>
      </c>
      <c r="G79" s="182">
        <f t="shared" si="11"/>
        <v>91.74435964482396</v>
      </c>
      <c r="H79" s="345">
        <f>F79/F75*100</f>
        <v>8.937040017828844</v>
      </c>
      <c r="I79" s="283">
        <f>I9+I18+I21+I25+I28+I34+I49+I54+I59+I69</f>
        <v>23299197</v>
      </c>
      <c r="J79" s="213">
        <f>J9+J18+J21+J25+J28+J34+J49+J54+J59+J69</f>
        <v>20613493</v>
      </c>
      <c r="K79" s="360">
        <f>J79/I79*100</f>
        <v>88.47297612874813</v>
      </c>
      <c r="L79" s="283">
        <f>L18+L21+L25+L34+L49+L59+L54</f>
        <v>9241174</v>
      </c>
      <c r="M79" s="213">
        <f>M18+M21+M25+M34+M49+M59+M54</f>
        <v>9240462</v>
      </c>
      <c r="N79" s="361">
        <f>M79/L79*100</f>
        <v>99.99229535121836</v>
      </c>
    </row>
    <row r="80" spans="1:14" ht="60.75" thickBot="1">
      <c r="A80" s="362" t="s">
        <v>71</v>
      </c>
      <c r="B80" s="363" t="s">
        <v>75</v>
      </c>
      <c r="C80" s="364"/>
      <c r="D80" s="365">
        <f>D22+D26+D43+D55+D70</f>
        <v>263015</v>
      </c>
      <c r="E80" s="366">
        <f t="shared" si="12"/>
        <v>1641245</v>
      </c>
      <c r="F80" s="367">
        <f t="shared" si="12"/>
        <v>1641384</v>
      </c>
      <c r="G80" s="368">
        <f t="shared" si="11"/>
        <v>100.00846918040878</v>
      </c>
      <c r="H80" s="369">
        <f>F80/F75*100</f>
        <v>0.49136251771746753</v>
      </c>
      <c r="I80" s="370">
        <f>I13+I22+I26+I43+I55+I70</f>
        <v>51780</v>
      </c>
      <c r="J80" s="371">
        <f>J13+J22+J26+J43+J55+J70</f>
        <v>50931</v>
      </c>
      <c r="K80" s="372">
        <f>J80/I80*100</f>
        <v>98.3603707995365</v>
      </c>
      <c r="L80" s="370">
        <f>L13+L22+L26+L70</f>
        <v>1589465</v>
      </c>
      <c r="M80" s="371">
        <f>M13+M22+M26+M70</f>
        <v>1590453</v>
      </c>
      <c r="N80" s="373">
        <f>M80/L80*100</f>
        <v>100.06215928000933</v>
      </c>
    </row>
    <row r="81" spans="1:13" ht="15.75">
      <c r="A81" s="375" t="s">
        <v>76</v>
      </c>
      <c r="D81" s="374"/>
      <c r="E81" s="374"/>
      <c r="F81" s="374"/>
      <c r="G81" s="374"/>
      <c r="I81" s="374"/>
      <c r="J81" s="374"/>
      <c r="K81" s="374"/>
      <c r="L81" s="374"/>
      <c r="M81" s="374"/>
    </row>
    <row r="82" ht="15.75">
      <c r="A82" s="375" t="s">
        <v>77</v>
      </c>
    </row>
    <row r="83" ht="15.75">
      <c r="A83" s="375" t="s">
        <v>78</v>
      </c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  <row r="127" ht="12.75">
      <c r="A127" s="47"/>
    </row>
    <row r="128" ht="12.75">
      <c r="A128" s="47"/>
    </row>
    <row r="129" ht="12.75">
      <c r="A129" s="47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47"/>
    </row>
    <row r="178" ht="12.75">
      <c r="A178" s="47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7"/>
    </row>
    <row r="197" ht="12.75">
      <c r="A197" s="47"/>
    </row>
    <row r="198" ht="12.75">
      <c r="A198" s="47"/>
    </row>
    <row r="199" ht="12.75">
      <c r="A199" s="47"/>
    </row>
    <row r="200" ht="12.75">
      <c r="A200" s="47"/>
    </row>
    <row r="201" ht="12.75">
      <c r="A201" s="47"/>
    </row>
    <row r="202" ht="12.75">
      <c r="A202" s="47"/>
    </row>
    <row r="203" ht="12.75">
      <c r="A203" s="47"/>
    </row>
    <row r="204" ht="12.75">
      <c r="A204" s="47"/>
    </row>
    <row r="205" ht="12.75">
      <c r="A205" s="47"/>
    </row>
    <row r="206" ht="12.75">
      <c r="A206" s="47"/>
    </row>
    <row r="207" ht="12.75">
      <c r="A207" s="47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47"/>
    </row>
    <row r="214" ht="12.75">
      <c r="A214" s="47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47"/>
    </row>
    <row r="222" ht="12.75">
      <c r="A222" s="47"/>
    </row>
    <row r="223" ht="12.75">
      <c r="A223" s="47"/>
    </row>
    <row r="224" ht="12.75">
      <c r="A224" s="47"/>
    </row>
    <row r="225" ht="12.75">
      <c r="A225" s="47"/>
    </row>
    <row r="226" ht="12.75">
      <c r="A226" s="47"/>
    </row>
    <row r="227" ht="12.75">
      <c r="A227" s="47"/>
    </row>
    <row r="228" ht="12.75">
      <c r="A228" s="47"/>
    </row>
    <row r="229" ht="12.75">
      <c r="A229" s="47"/>
    </row>
    <row r="230" ht="12.75">
      <c r="A230" s="47"/>
    </row>
    <row r="231" ht="12.75">
      <c r="A231" s="47"/>
    </row>
    <row r="232" ht="12.75">
      <c r="A232" s="47"/>
    </row>
  </sheetData>
  <mergeCells count="1">
    <mergeCell ref="D5:D6"/>
  </mergeCells>
  <printOptions horizontalCentered="1"/>
  <pageMargins left="0.2" right="0.2" top="0.42" bottom="0.25" header="0.2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2009-04-21T08:42:14Z</cp:lastPrinted>
  <dcterms:created xsi:type="dcterms:W3CDTF">2009-04-21T08:39:57Z</dcterms:created>
  <dcterms:modified xsi:type="dcterms:W3CDTF">2009-04-21T08:43:52Z</dcterms:modified>
  <cp:category/>
  <cp:version/>
  <cp:contentType/>
  <cp:contentStatus/>
</cp:coreProperties>
</file>