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8250" activeTab="0"/>
  </bookViews>
  <sheets>
    <sheet name="Arkusz1" sheetId="1" r:id="rId1"/>
  </sheets>
  <definedNames>
    <definedName name="_xlnm.Print_Titles" localSheetId="0">'Arkusz1'!$4:$6</definedName>
  </definedNames>
  <calcPr fullCalcOnLoad="1"/>
</workbook>
</file>

<file path=xl/sharedStrings.xml><?xml version="1.0" encoding="utf-8"?>
<sst xmlns="http://schemas.openxmlformats.org/spreadsheetml/2006/main" count="91" uniqueCount="77">
  <si>
    <t>Tabela nr 1</t>
  </si>
  <si>
    <r>
      <t xml:space="preserve">REALIZACJA  PLANU  DOCHODÓW  MIASTA  KOSZALINA  ZA  2008  ROK                                                                                                  </t>
    </r>
    <r>
      <rPr>
        <b/>
        <sz val="11"/>
        <rFont val="Times New Roman CE"/>
        <family val="1"/>
      </rPr>
      <t>WG  ŹRÓDEŁ  POWSTAWANIA</t>
    </r>
  </si>
  <si>
    <t xml:space="preserve">                                                                                                                                                                                                                        Tabela nr 1</t>
  </si>
  <si>
    <t>w złotych</t>
  </si>
  <si>
    <t xml:space="preserve">             w  złotych</t>
  </si>
  <si>
    <t>Lp.</t>
  </si>
  <si>
    <t>Wyszczególnienie</t>
  </si>
  <si>
    <t>Wykonanie 2007 r.</t>
  </si>
  <si>
    <t>2008 ROK</t>
  </si>
  <si>
    <t xml:space="preserve">GMINA </t>
  </si>
  <si>
    <t>POWIAT</t>
  </si>
  <si>
    <t>Plan         pierwotny</t>
  </si>
  <si>
    <t>Zmiany w ciągu roku</t>
  </si>
  <si>
    <t xml:space="preserve">Plan po zmianach </t>
  </si>
  <si>
    <t>Wykonanie</t>
  </si>
  <si>
    <t>% wyk.
planu
7:6</t>
  </si>
  <si>
    <t>Dynami-
ka
7:3</t>
  </si>
  <si>
    <t>Struktu-
ra
%</t>
  </si>
  <si>
    <t>%
wykon.           
planu</t>
  </si>
  <si>
    <t>A</t>
  </si>
  <si>
    <t>DOCHODY WŁASNE                      (I - VI)</t>
  </si>
  <si>
    <t>I</t>
  </si>
  <si>
    <r>
      <t xml:space="preserve">PODATKI I OPŁATY LOKALNE - </t>
    </r>
    <r>
      <rPr>
        <sz val="8"/>
        <rFont val="Times New Roman CE"/>
        <family val="1"/>
      </rPr>
      <t>OSOBY PRAWNE</t>
    </r>
  </si>
  <si>
    <t xml:space="preserve">Podatek od nieruchomości </t>
  </si>
  <si>
    <t xml:space="preserve">Podatek rolny </t>
  </si>
  <si>
    <t xml:space="preserve">Podatek leśny </t>
  </si>
  <si>
    <t xml:space="preserve">Podatek od środków transportowych </t>
  </si>
  <si>
    <t xml:space="preserve">Opłata targowa </t>
  </si>
  <si>
    <t>II</t>
  </si>
  <si>
    <r>
      <t>PODATKI I OPŁATY LOKALNE -</t>
    </r>
    <r>
      <rPr>
        <sz val="8"/>
        <rFont val="Times New Roman CE"/>
        <family val="1"/>
      </rPr>
      <t xml:space="preserve"> OSOBY FIZYCZNE</t>
    </r>
  </si>
  <si>
    <t>Podatek leśny</t>
  </si>
  <si>
    <t>III</t>
  </si>
  <si>
    <t>PODATKI I OPŁATY POBIERANE PRZEZ URZĘDY SKARBOWE</t>
  </si>
  <si>
    <t>Podatek od spadków i darowizn</t>
  </si>
  <si>
    <t>Wpływy z podatku opłacanego w formie karty podatkowej</t>
  </si>
  <si>
    <t>Podatek od czynności cywilno-prawnych - osoby prawne</t>
  </si>
  <si>
    <t>Podatek od czynności cywilno-prawnych - osoby fizyczne</t>
  </si>
  <si>
    <t>IV</t>
  </si>
  <si>
    <t>DOCHODY Z  MAJĄTKU MIASTA I SKARBU PAŃSTWA</t>
  </si>
  <si>
    <t>Dochody ze sprzedaży nieruchomości</t>
  </si>
  <si>
    <t>Wpływy z opłat za zarząd i użytkowanie nieruchomości</t>
  </si>
  <si>
    <t>Wpływy z tytułu przekształceń</t>
  </si>
  <si>
    <t>Dochody z dzierżawy</t>
  </si>
  <si>
    <t>Zwrot kosztów przygotowania nieruchomości do zbycia</t>
  </si>
  <si>
    <t>Wpływy z różnych opłat</t>
  </si>
  <si>
    <t>V</t>
  </si>
  <si>
    <t>UDZIAŁY W PODATKACH STANOWIĄCYCH DOCHÓD BUDŻETU PAŃSTWA</t>
  </si>
  <si>
    <t>Podatek dochodowy  od osób fizycznych</t>
  </si>
  <si>
    <t>Podatek dochodowy  od osób prawnych</t>
  </si>
  <si>
    <t>VI</t>
  </si>
  <si>
    <t>POZOSTAŁE DOCHODY</t>
  </si>
  <si>
    <t>B</t>
  </si>
  <si>
    <t>SUBWENCJA OGÓLNA</t>
  </si>
  <si>
    <t>Część na cele oświatowe</t>
  </si>
  <si>
    <t>Uzupełnienie subwencji ogólnej</t>
  </si>
  <si>
    <t>Część równoważąca</t>
  </si>
  <si>
    <t>C</t>
  </si>
  <si>
    <t>ŚRODKI  ZEWNĘTRZNE - UNIJNE</t>
  </si>
  <si>
    <t>w tym:</t>
  </si>
  <si>
    <t>*</t>
  </si>
  <si>
    <t>porozumienia z jednostkami samorządu terytorialnego</t>
  </si>
  <si>
    <t>porozumienia z organami administracji rządowej (ul.J.P.II-Staszica)</t>
  </si>
  <si>
    <t>D</t>
  </si>
  <si>
    <t xml:space="preserve">DOTACJE I WPŁYWY CELOWE </t>
  </si>
  <si>
    <r>
      <t xml:space="preserve">Na realizację </t>
    </r>
    <r>
      <rPr>
        <b/>
        <sz val="9"/>
        <rFont val="Times New Roman CE"/>
        <family val="1"/>
      </rPr>
      <t xml:space="preserve">własnych </t>
    </r>
    <r>
      <rPr>
        <sz val="9"/>
        <rFont val="Times New Roman CE"/>
        <family val="1"/>
      </rPr>
      <t>zadań:</t>
    </r>
  </si>
  <si>
    <t>w tym: porozumienia z  jednostkami samorządu terytorialnego</t>
  </si>
  <si>
    <r>
      <t xml:space="preserve">Na </t>
    </r>
    <r>
      <rPr>
        <b/>
        <sz val="9"/>
        <rFont val="Times New Roman CE"/>
        <family val="0"/>
      </rPr>
      <t>zadania zlecone</t>
    </r>
    <r>
      <rPr>
        <sz val="9"/>
        <rFont val="Times New Roman CE"/>
        <family val="0"/>
      </rPr>
      <t xml:space="preserve"> z zakresu administracji rządowej</t>
    </r>
  </si>
  <si>
    <r>
      <t xml:space="preserve">Na </t>
    </r>
    <r>
      <rPr>
        <b/>
        <sz val="9"/>
        <rFont val="Times New Roman CE"/>
        <family val="1"/>
      </rPr>
      <t>zadania</t>
    </r>
    <r>
      <rPr>
        <sz val="9"/>
        <rFont val="Times New Roman CE"/>
        <family val="0"/>
      </rPr>
      <t xml:space="preserve"> realizowane na podstawie </t>
    </r>
    <r>
      <rPr>
        <b/>
        <sz val="9"/>
        <rFont val="Times New Roman CE"/>
        <family val="1"/>
      </rPr>
      <t xml:space="preserve">porozumień z organami </t>
    </r>
    <r>
      <rPr>
        <sz val="9"/>
        <rFont val="Times New Roman CE"/>
        <family val="1"/>
      </rPr>
      <t>administracji rządowej</t>
    </r>
  </si>
  <si>
    <t>DOCHODY OGÓŁEM  (A+B+C+D)</t>
  </si>
  <si>
    <t>DOCHODY NA ZADANIA WŁASNE</t>
  </si>
  <si>
    <t>porozumienia z  jednostkami samorządu terytorialnego</t>
  </si>
  <si>
    <t>DOCHODY NA ZADANIA ZLECONE</t>
  </si>
  <si>
    <t>DOCHODY REALIZOWANE NA PODSTAWIE POROZUMIEŃ Z ORGANAMI ADMINISTRACJI RZĄDOWEJ</t>
  </si>
  <si>
    <t xml:space="preserve"> </t>
  </si>
  <si>
    <t>Wprowadził do BIP: Agnieszka Sulewska</t>
  </si>
  <si>
    <t>Data wprowadzenia do BIP: 24.04.2009 r.</t>
  </si>
  <si>
    <t>Autor dokumentu: Sylwia Szpak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</si>
</sst>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00"/>
    <numFmt numFmtId="166" formatCode="#,##0.000"/>
    <numFmt numFmtId="167" formatCode="0.0"/>
  </numFmts>
  <fonts count="22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name val="Arial CE"/>
      <family val="0"/>
    </font>
    <font>
      <b/>
      <sz val="13"/>
      <name val="Times New Roman CE"/>
      <family val="1"/>
    </font>
    <font>
      <b/>
      <sz val="11"/>
      <name val="Times New Roman CE"/>
      <family val="1"/>
    </font>
    <font>
      <sz val="13"/>
      <name val="Times New Roman CE"/>
      <family val="1"/>
    </font>
    <font>
      <i/>
      <sz val="13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b/>
      <u val="single"/>
      <sz val="12"/>
      <name val="Times New Roman CE"/>
      <family val="1"/>
    </font>
    <font>
      <b/>
      <i/>
      <sz val="12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i/>
      <sz val="9"/>
      <name val="Times New Roman CE"/>
      <family val="1"/>
    </font>
    <font>
      <i/>
      <sz val="9"/>
      <name val="Times New Roman CE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164" fontId="4" fillId="0" borderId="0" xfId="0" applyFont="1" applyAlignment="1">
      <alignment horizontal="centerContinuous" wrapText="1"/>
    </xf>
    <xf numFmtId="165" fontId="4" fillId="0" borderId="0" xfId="0" applyNumberFormat="1" applyFont="1" applyBorder="1" applyAlignment="1">
      <alignment horizontal="centerContinuous" wrapText="1"/>
    </xf>
    <xf numFmtId="165" fontId="4" fillId="0" borderId="0" xfId="0" applyNumberFormat="1" applyFont="1" applyAlignment="1">
      <alignment horizontal="centerContinuous" wrapText="1"/>
    </xf>
    <xf numFmtId="165" fontId="6" fillId="0" borderId="0" xfId="0" applyNumberFormat="1" applyFont="1" applyAlignment="1">
      <alignment horizontal="centerContinuous" wrapText="1"/>
    </xf>
    <xf numFmtId="166" fontId="7" fillId="0" borderId="0" xfId="0" applyFont="1" applyAlignment="1">
      <alignment horizontal="centerContinuous" wrapText="1"/>
    </xf>
    <xf numFmtId="167" fontId="6" fillId="0" borderId="0" xfId="0" applyNumberFormat="1" applyFont="1" applyAlignment="1">
      <alignment horizontal="centerContinuous" wrapText="1"/>
    </xf>
    <xf numFmtId="164" fontId="6" fillId="0" borderId="0" xfId="0" applyFont="1" applyAlignment="1">
      <alignment horizontal="centerContinuous" wrapText="1"/>
    </xf>
    <xf numFmtId="166" fontId="6" fillId="0" borderId="0" xfId="0" applyFont="1" applyAlignment="1">
      <alignment horizontal="centerContinuous" wrapText="1"/>
    </xf>
    <xf numFmtId="164" fontId="8" fillId="0" borderId="0" xfId="0" applyFont="1" applyAlignment="1">
      <alignment horizontal="right"/>
    </xf>
    <xf numFmtId="164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164" fontId="1" fillId="0" borderId="0" xfId="0" applyFont="1" applyAlignment="1">
      <alignment horizontal="centerContinuous"/>
    </xf>
    <xf numFmtId="165" fontId="1" fillId="0" borderId="0" xfId="0" applyNumberFormat="1" applyFont="1" applyBorder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166" fontId="9" fillId="0" borderId="0" xfId="0" applyFont="1" applyAlignment="1">
      <alignment horizontal="centerContinuous"/>
    </xf>
    <xf numFmtId="166" fontId="1" fillId="0" borderId="0" xfId="0" applyFont="1" applyAlignment="1">
      <alignment horizontal="centerContinuous"/>
    </xf>
    <xf numFmtId="167" fontId="1" fillId="0" borderId="0" xfId="0" applyNumberFormat="1" applyFont="1" applyAlignment="1">
      <alignment horizontal="centerContinuous" vertical="top"/>
    </xf>
    <xf numFmtId="164" fontId="1" fillId="0" borderId="0" xfId="0" applyFont="1" applyAlignment="1">
      <alignment horizontal="centerContinuous"/>
    </xf>
    <xf numFmtId="166" fontId="1" fillId="0" borderId="0" xfId="0" applyFont="1" applyBorder="1" applyAlignment="1">
      <alignment horizontal="centerContinuous"/>
    </xf>
    <xf numFmtId="164" fontId="1" fillId="0" borderId="0" xfId="0" applyFont="1" applyBorder="1" applyAlignment="1">
      <alignment horizontal="centerContinuous"/>
    </xf>
    <xf numFmtId="166" fontId="10" fillId="0" borderId="0" xfId="0" applyFont="1" applyBorder="1" applyAlignment="1">
      <alignment horizontal="left"/>
    </xf>
    <xf numFmtId="166" fontId="10" fillId="0" borderId="0" xfId="0" applyFont="1" applyBorder="1" applyAlignment="1">
      <alignment horizontal="centerContinuous"/>
    </xf>
    <xf numFmtId="164" fontId="11" fillId="0" borderId="1" xfId="0" applyFont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4" xfId="0" applyNumberFormat="1" applyFont="1" applyBorder="1" applyAlignment="1">
      <alignment horizontal="centerContinuous" vertical="center" wrapText="1"/>
    </xf>
    <xf numFmtId="165" fontId="12" fillId="0" borderId="5" xfId="0" applyNumberFormat="1" applyFont="1" applyBorder="1" applyAlignment="1">
      <alignment horizontal="centerContinuous" vertical="center" wrapText="1"/>
    </xf>
    <xf numFmtId="165" fontId="11" fillId="0" borderId="6" xfId="0" applyNumberFormat="1" applyFont="1" applyBorder="1" applyAlignment="1">
      <alignment horizontal="centerContinuous" vertical="center" wrapText="1"/>
    </xf>
    <xf numFmtId="166" fontId="13" fillId="0" borderId="6" xfId="0" applyFont="1" applyBorder="1" applyAlignment="1">
      <alignment horizontal="centerContinuous" vertical="center" wrapText="1"/>
    </xf>
    <xf numFmtId="166" fontId="13" fillId="0" borderId="7" xfId="0" applyFont="1" applyBorder="1" applyAlignment="1">
      <alignment horizontal="centerContinuous" vertical="center" wrapText="1"/>
    </xf>
    <xf numFmtId="167" fontId="11" fillId="0" borderId="8" xfId="0" applyNumberFormat="1" applyFont="1" applyBorder="1" applyAlignment="1">
      <alignment horizontal="centerContinuous" vertical="center" wrapText="1"/>
    </xf>
    <xf numFmtId="164" fontId="11" fillId="0" borderId="9" xfId="0" applyFont="1" applyBorder="1" applyAlignment="1">
      <alignment horizontal="centerContinuous" vertical="center" wrapText="1"/>
    </xf>
    <xf numFmtId="164" fontId="11" fillId="0" borderId="10" xfId="0" applyFont="1" applyBorder="1" applyAlignment="1">
      <alignment horizontal="centerContinuous" vertical="center" wrapText="1"/>
    </xf>
    <xf numFmtId="166" fontId="11" fillId="0" borderId="11" xfId="0" applyFont="1" applyBorder="1" applyAlignment="1">
      <alignment horizontal="centerContinuous" vertical="center" wrapText="1"/>
    </xf>
    <xf numFmtId="164" fontId="11" fillId="0" borderId="10" xfId="0" applyFont="1" applyBorder="1" applyAlignment="1">
      <alignment horizontal="centerContinuous" vertical="center" wrapText="1"/>
    </xf>
    <xf numFmtId="166" fontId="11" fillId="0" borderId="11" xfId="0" applyFont="1" applyBorder="1" applyAlignment="1">
      <alignment horizontal="centerContinuous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14" fillId="0" borderId="15" xfId="0" applyNumberFormat="1" applyFont="1" applyBorder="1" applyAlignment="1">
      <alignment horizontal="center" vertical="center" wrapText="1"/>
    </xf>
    <xf numFmtId="3" fontId="1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Border="1" applyAlignment="1">
      <alignment horizontal="center" vertical="center" wrapText="1"/>
    </xf>
    <xf numFmtId="167" fontId="14" fillId="0" borderId="16" xfId="0" applyNumberFormat="1" applyFont="1" applyBorder="1" applyAlignment="1">
      <alignment horizontal="center" vertical="center" wrapText="1"/>
    </xf>
    <xf numFmtId="167" fontId="14" fillId="0" borderId="18" xfId="0" applyNumberFormat="1" applyFont="1" applyBorder="1" applyAlignment="1">
      <alignment horizontal="center" vertical="center" wrapText="1"/>
    </xf>
    <xf numFmtId="3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>
      <alignment horizontal="center" vertical="center" wrapText="1"/>
    </xf>
    <xf numFmtId="3" fontId="16" fillId="0" borderId="20" xfId="0" applyFont="1" applyBorder="1" applyAlignment="1">
      <alignment horizontal="center" vertical="center"/>
    </xf>
    <xf numFmtId="3" fontId="16" fillId="0" borderId="11" xfId="0" applyFont="1" applyBorder="1" applyAlignment="1">
      <alignment horizontal="center" vertical="center"/>
    </xf>
    <xf numFmtId="3" fontId="16" fillId="0" borderId="21" xfId="0" applyFont="1" applyBorder="1" applyAlignment="1">
      <alignment horizontal="center" vertical="center"/>
    </xf>
    <xf numFmtId="3" fontId="16" fillId="0" borderId="22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16" fillId="0" borderId="10" xfId="0" applyFont="1" applyBorder="1" applyAlignment="1">
      <alignment horizontal="center" vertical="center"/>
    </xf>
    <xf numFmtId="3" fontId="16" fillId="0" borderId="10" xfId="0" applyFont="1" applyBorder="1" applyAlignment="1">
      <alignment horizontal="center" vertical="center"/>
    </xf>
    <xf numFmtId="1" fontId="16" fillId="0" borderId="23" xfId="0" applyNumberFormat="1" applyFont="1" applyBorder="1" applyAlignment="1">
      <alignment horizontal="center" vertical="center"/>
    </xf>
    <xf numFmtId="3" fontId="16" fillId="0" borderId="9" xfId="0" applyFont="1" applyBorder="1" applyAlignment="1">
      <alignment horizontal="center" vertical="center"/>
    </xf>
    <xf numFmtId="3" fontId="16" fillId="0" borderId="11" xfId="0" applyFont="1" applyBorder="1" applyAlignment="1">
      <alignment horizontal="center" vertical="center"/>
    </xf>
    <xf numFmtId="0" fontId="16" fillId="0" borderId="0" xfId="0" applyFont="1" applyAlignment="1">
      <alignment/>
    </xf>
    <xf numFmtId="164" fontId="8" fillId="0" borderId="20" xfId="0" applyFont="1" applyBorder="1" applyAlignment="1">
      <alignment horizontal="center" vertical="center"/>
    </xf>
    <xf numFmtId="164" fontId="8" fillId="0" borderId="11" xfId="0" applyFont="1" applyBorder="1" applyAlignment="1">
      <alignment vertical="center" wrapText="1"/>
    </xf>
    <xf numFmtId="3" fontId="8" fillId="0" borderId="22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164" fontId="8" fillId="0" borderId="10" xfId="0" applyNumberFormat="1" applyFont="1" applyBorder="1" applyAlignment="1">
      <alignment vertical="center"/>
    </xf>
    <xf numFmtId="164" fontId="8" fillId="0" borderId="10" xfId="0" applyNumberFormat="1" applyFont="1" applyBorder="1" applyAlignment="1">
      <alignment vertical="center"/>
    </xf>
    <xf numFmtId="167" fontId="8" fillId="0" borderId="23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164" fontId="8" fillId="0" borderId="11" xfId="0" applyNumberFormat="1" applyFont="1" applyBorder="1" applyAlignment="1">
      <alignment vertical="center"/>
    </xf>
    <xf numFmtId="164" fontId="8" fillId="0" borderId="11" xfId="0" applyFont="1" applyBorder="1" applyAlignment="1">
      <alignment vertical="center"/>
    </xf>
    <xf numFmtId="164" fontId="8" fillId="0" borderId="11" xfId="0" applyFont="1" applyBorder="1" applyAlignment="1">
      <alignment vertical="center"/>
    </xf>
    <xf numFmtId="3" fontId="10" fillId="0" borderId="24" xfId="0" applyNumberFormat="1" applyFont="1" applyBorder="1" applyAlignment="1">
      <alignment horizontal="center" vertical="center"/>
    </xf>
    <xf numFmtId="164" fontId="10" fillId="0" borderId="25" xfId="0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 wrapText="1"/>
    </xf>
    <xf numFmtId="3" fontId="10" fillId="0" borderId="19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164" fontId="10" fillId="0" borderId="26" xfId="0" applyNumberFormat="1" applyFont="1" applyBorder="1" applyAlignment="1">
      <alignment vertical="center"/>
    </xf>
    <xf numFmtId="164" fontId="10" fillId="0" borderId="16" xfId="0" applyNumberFormat="1" applyFont="1" applyBorder="1" applyAlignment="1">
      <alignment vertical="center"/>
    </xf>
    <xf numFmtId="167" fontId="10" fillId="0" borderId="27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 wrapText="1"/>
    </xf>
    <xf numFmtId="164" fontId="10" fillId="0" borderId="25" xfId="0" applyFont="1" applyBorder="1" applyAlignment="1">
      <alignment vertical="center"/>
    </xf>
    <xf numFmtId="3" fontId="10" fillId="0" borderId="28" xfId="0" applyNumberFormat="1" applyFont="1" applyBorder="1" applyAlignment="1">
      <alignment vertical="center"/>
    </xf>
    <xf numFmtId="164" fontId="10" fillId="0" borderId="25" xfId="0" applyFont="1" applyBorder="1" applyAlignment="1">
      <alignment vertical="center"/>
    </xf>
    <xf numFmtId="164" fontId="10" fillId="0" borderId="26" xfId="0" applyNumberFormat="1" applyFont="1" applyBorder="1" applyAlignment="1">
      <alignment vertical="center"/>
    </xf>
    <xf numFmtId="164" fontId="10" fillId="0" borderId="26" xfId="0" applyFont="1" applyBorder="1" applyAlignment="1">
      <alignment vertical="center"/>
    </xf>
    <xf numFmtId="164" fontId="10" fillId="0" borderId="29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 wrapText="1"/>
    </xf>
    <xf numFmtId="164" fontId="8" fillId="0" borderId="10" xfId="0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10" fillId="0" borderId="3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3" fontId="10" fillId="0" borderId="31" xfId="0" applyNumberFormat="1" applyFont="1" applyBorder="1" applyAlignment="1">
      <alignment vertical="center"/>
    </xf>
    <xf numFmtId="167" fontId="10" fillId="0" borderId="27" xfId="0" applyNumberFormat="1" applyFont="1" applyBorder="1" applyAlignment="1">
      <alignment/>
    </xf>
    <xf numFmtId="3" fontId="10" fillId="0" borderId="28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5" xfId="0" applyFont="1" applyBorder="1" applyAlignment="1">
      <alignment/>
    </xf>
    <xf numFmtId="3" fontId="8" fillId="0" borderId="20" xfId="0" applyNumberFormat="1" applyFont="1" applyBorder="1" applyAlignment="1">
      <alignment horizontal="center" vertical="center"/>
    </xf>
    <xf numFmtId="164" fontId="8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64" fontId="10" fillId="0" borderId="28" xfId="0" applyNumberFormat="1" applyFont="1" applyBorder="1" applyAlignment="1">
      <alignment vertical="center"/>
    </xf>
    <xf numFmtId="164" fontId="8" fillId="0" borderId="32" xfId="0" applyFont="1" applyBorder="1" applyAlignment="1">
      <alignment horizontal="center" vertical="center"/>
    </xf>
    <xf numFmtId="164" fontId="8" fillId="0" borderId="33" xfId="0" applyFont="1" applyBorder="1" applyAlignment="1">
      <alignment vertical="center" wrapText="1"/>
    </xf>
    <xf numFmtId="3" fontId="8" fillId="0" borderId="34" xfId="0" applyNumberFormat="1" applyFont="1" applyBorder="1" applyAlignment="1">
      <alignment vertical="center" wrapText="1"/>
    </xf>
    <xf numFmtId="3" fontId="8" fillId="0" borderId="35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164" fontId="8" fillId="0" borderId="15" xfId="0" applyFont="1" applyBorder="1" applyAlignment="1">
      <alignment vertical="center"/>
    </xf>
    <xf numFmtId="164" fontId="8" fillId="0" borderId="15" xfId="0" applyNumberFormat="1" applyFont="1" applyBorder="1" applyAlignment="1">
      <alignment vertical="center"/>
    </xf>
    <xf numFmtId="167" fontId="8" fillId="0" borderId="18" xfId="0" applyNumberFormat="1" applyFont="1" applyBorder="1" applyAlignment="1">
      <alignment vertical="center"/>
    </xf>
    <xf numFmtId="3" fontId="10" fillId="0" borderId="36" xfId="0" applyNumberFormat="1" applyFont="1" applyBorder="1" applyAlignment="1">
      <alignment horizontal="center" vertical="center"/>
    </xf>
    <xf numFmtId="164" fontId="10" fillId="0" borderId="25" xfId="0" applyFont="1" applyBorder="1" applyAlignment="1">
      <alignment vertical="center" wrapText="1"/>
    </xf>
    <xf numFmtId="164" fontId="10" fillId="0" borderId="26" xfId="0" applyFont="1" applyBorder="1" applyAlignment="1">
      <alignment vertical="center"/>
    </xf>
    <xf numFmtId="164" fontId="10" fillId="0" borderId="37" xfId="0" applyNumberFormat="1" applyFont="1" applyBorder="1" applyAlignment="1">
      <alignment vertical="center"/>
    </xf>
    <xf numFmtId="167" fontId="10" fillId="0" borderId="38" xfId="0" applyNumberFormat="1" applyFont="1" applyBorder="1" applyAlignment="1">
      <alignment vertical="center"/>
    </xf>
    <xf numFmtId="3" fontId="10" fillId="0" borderId="39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10" fillId="0" borderId="40" xfId="0" applyNumberFormat="1" applyFont="1" applyBorder="1" applyAlignment="1">
      <alignment vertical="center"/>
    </xf>
    <xf numFmtId="164" fontId="10" fillId="0" borderId="41" xfId="0" applyFont="1" applyBorder="1" applyAlignment="1">
      <alignment vertical="center"/>
    </xf>
    <xf numFmtId="3" fontId="10" fillId="0" borderId="29" xfId="0" applyNumberFormat="1" applyFont="1" applyBorder="1" applyAlignment="1">
      <alignment vertical="center"/>
    </xf>
    <xf numFmtId="164" fontId="10" fillId="0" borderId="29" xfId="0" applyFont="1" applyBorder="1" applyAlignment="1">
      <alignment vertical="center"/>
    </xf>
    <xf numFmtId="167" fontId="10" fillId="0" borderId="42" xfId="0" applyNumberFormat="1" applyFont="1" applyBorder="1" applyAlignment="1">
      <alignment vertical="center"/>
    </xf>
    <xf numFmtId="3" fontId="10" fillId="0" borderId="43" xfId="0" applyNumberFormat="1" applyFont="1" applyBorder="1" applyAlignment="1">
      <alignment vertical="center"/>
    </xf>
    <xf numFmtId="3" fontId="10" fillId="0" borderId="44" xfId="0" applyNumberFormat="1" applyFont="1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164" fontId="10" fillId="0" borderId="45" xfId="0" applyFont="1" applyBorder="1" applyAlignment="1">
      <alignment vertical="center"/>
    </xf>
    <xf numFmtId="164" fontId="10" fillId="0" borderId="45" xfId="0" applyFont="1" applyBorder="1" applyAlignment="1">
      <alignment vertical="center"/>
    </xf>
    <xf numFmtId="164" fontId="8" fillId="0" borderId="10" xfId="0" applyFont="1" applyBorder="1" applyAlignment="1">
      <alignment vertical="center"/>
    </xf>
    <xf numFmtId="3" fontId="8" fillId="0" borderId="46" xfId="0" applyNumberFormat="1" applyFont="1" applyBorder="1" applyAlignment="1">
      <alignment vertical="center"/>
    </xf>
    <xf numFmtId="3" fontId="8" fillId="0" borderId="47" xfId="0" applyNumberFormat="1" applyFont="1" applyBorder="1" applyAlignment="1">
      <alignment vertical="center"/>
    </xf>
    <xf numFmtId="164" fontId="8" fillId="0" borderId="48" xfId="0" applyFont="1" applyBorder="1" applyAlignment="1">
      <alignment vertical="center"/>
    </xf>
    <xf numFmtId="164" fontId="10" fillId="0" borderId="24" xfId="0" applyFont="1" applyBorder="1" applyAlignment="1">
      <alignment horizontal="center" vertical="center"/>
    </xf>
    <xf numFmtId="164" fontId="10" fillId="0" borderId="28" xfId="0" applyFont="1" applyBorder="1" applyAlignment="1">
      <alignment vertical="center"/>
    </xf>
    <xf numFmtId="164" fontId="10" fillId="0" borderId="49" xfId="0" applyFont="1" applyBorder="1" applyAlignment="1">
      <alignment vertical="center"/>
    </xf>
    <xf numFmtId="164" fontId="15" fillId="0" borderId="24" xfId="0" applyFont="1" applyBorder="1" applyAlignment="1">
      <alignment horizontal="center" vertical="center"/>
    </xf>
    <xf numFmtId="164" fontId="17" fillId="0" borderId="49" xfId="0" applyFont="1" applyBorder="1" applyAlignment="1">
      <alignment vertical="center" wrapText="1"/>
    </xf>
    <xf numFmtId="3" fontId="17" fillId="0" borderId="0" xfId="0" applyNumberFormat="1" applyFont="1" applyBorder="1" applyAlignment="1">
      <alignment vertical="center" wrapText="1"/>
    </xf>
    <xf numFmtId="3" fontId="17" fillId="0" borderId="19" xfId="0" applyNumberFormat="1" applyFont="1" applyBorder="1" applyAlignment="1">
      <alignment vertical="center"/>
    </xf>
    <xf numFmtId="3" fontId="17" fillId="0" borderId="26" xfId="0" applyNumberFormat="1" applyFont="1" applyBorder="1" applyAlignment="1">
      <alignment vertical="center"/>
    </xf>
    <xf numFmtId="164" fontId="17" fillId="0" borderId="28" xfId="0" applyFont="1" applyBorder="1" applyAlignment="1">
      <alignment vertical="center"/>
    </xf>
    <xf numFmtId="167" fontId="17" fillId="0" borderId="27" xfId="0" applyNumberFormat="1" applyFont="1" applyBorder="1" applyAlignment="1">
      <alignment vertical="center"/>
    </xf>
    <xf numFmtId="3" fontId="15" fillId="0" borderId="28" xfId="0" applyNumberFormat="1" applyFont="1" applyBorder="1" applyAlignment="1">
      <alignment vertical="center"/>
    </xf>
    <xf numFmtId="3" fontId="15" fillId="0" borderId="26" xfId="0" applyNumberFormat="1" applyFont="1" applyBorder="1" applyAlignment="1">
      <alignment vertical="center"/>
    </xf>
    <xf numFmtId="164" fontId="15" fillId="0" borderId="25" xfId="0" applyFont="1" applyBorder="1" applyAlignment="1">
      <alignment vertical="center"/>
    </xf>
    <xf numFmtId="164" fontId="15" fillId="0" borderId="49" xfId="0" applyFont="1" applyBorder="1" applyAlignment="1">
      <alignment vertical="center"/>
    </xf>
    <xf numFmtId="0" fontId="15" fillId="0" borderId="0" xfId="0" applyFont="1" applyAlignment="1">
      <alignment/>
    </xf>
    <xf numFmtId="164" fontId="18" fillId="0" borderId="12" xfId="0" applyFont="1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3" fontId="17" fillId="0" borderId="0" xfId="0" applyNumberFormat="1" applyFont="1" applyBorder="1" applyAlignment="1">
      <alignment vertical="center" wrapText="1"/>
    </xf>
    <xf numFmtId="3" fontId="17" fillId="0" borderId="14" xfId="0" applyNumberFormat="1" applyFont="1" applyBorder="1" applyAlignment="1">
      <alignment vertical="center"/>
    </xf>
    <xf numFmtId="3" fontId="17" fillId="0" borderId="28" xfId="0" applyNumberFormat="1" applyFont="1" applyBorder="1" applyAlignment="1">
      <alignment vertical="center"/>
    </xf>
    <xf numFmtId="164" fontId="17" fillId="0" borderId="43" xfId="0" applyFont="1" applyBorder="1" applyAlignment="1">
      <alignment vertical="center"/>
    </xf>
    <xf numFmtId="167" fontId="17" fillId="0" borderId="42" xfId="0" applyNumberFormat="1" applyFont="1" applyBorder="1" applyAlignment="1">
      <alignment vertical="center"/>
    </xf>
    <xf numFmtId="3" fontId="17" fillId="0" borderId="43" xfId="0" applyNumberFormat="1" applyFont="1" applyBorder="1" applyAlignment="1">
      <alignment vertical="center"/>
    </xf>
    <xf numFmtId="3" fontId="17" fillId="0" borderId="29" xfId="0" applyNumberFormat="1" applyFont="1" applyBorder="1" applyAlignment="1">
      <alignment vertical="center"/>
    </xf>
    <xf numFmtId="164" fontId="17" fillId="0" borderId="13" xfId="0" applyFont="1" applyBorder="1" applyAlignment="1">
      <alignment vertical="center"/>
    </xf>
    <xf numFmtId="164" fontId="17" fillId="0" borderId="50" xfId="0" applyFont="1" applyBorder="1" applyAlignment="1">
      <alignment vertical="center"/>
    </xf>
    <xf numFmtId="0" fontId="17" fillId="0" borderId="0" xfId="0" applyFont="1" applyAlignment="1">
      <alignment/>
    </xf>
    <xf numFmtId="3" fontId="8" fillId="0" borderId="51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24" xfId="0" applyFont="1" applyBorder="1" applyAlignment="1">
      <alignment horizontal="center" vertical="center"/>
    </xf>
    <xf numFmtId="3" fontId="19" fillId="0" borderId="24" xfId="0" applyFont="1" applyBorder="1" applyAlignment="1">
      <alignment horizontal="center" vertical="center"/>
    </xf>
    <xf numFmtId="164" fontId="20" fillId="0" borderId="25" xfId="0" applyFont="1" applyBorder="1" applyAlignment="1">
      <alignment horizontal="left" vertical="center" wrapText="1"/>
    </xf>
    <xf numFmtId="3" fontId="20" fillId="0" borderId="0" xfId="0" applyNumberFormat="1" applyFont="1" applyBorder="1" applyAlignment="1">
      <alignment horizontal="right" vertical="center" wrapText="1"/>
    </xf>
    <xf numFmtId="3" fontId="20" fillId="0" borderId="19" xfId="0" applyNumberFormat="1" applyFont="1" applyBorder="1" applyAlignment="1">
      <alignment vertical="center"/>
    </xf>
    <xf numFmtId="3" fontId="20" fillId="0" borderId="26" xfId="0" applyNumberFormat="1" applyFont="1" applyBorder="1" applyAlignment="1">
      <alignment vertical="center"/>
    </xf>
    <xf numFmtId="3" fontId="20" fillId="0" borderId="26" xfId="0" applyNumberFormat="1" applyFont="1" applyBorder="1" applyAlignment="1">
      <alignment vertical="center"/>
    </xf>
    <xf numFmtId="164" fontId="20" fillId="0" borderId="26" xfId="0" applyFont="1" applyBorder="1" applyAlignment="1">
      <alignment vertical="center"/>
    </xf>
    <xf numFmtId="164" fontId="20" fillId="0" borderId="26" xfId="0" applyNumberFormat="1" applyFont="1" applyBorder="1" applyAlignment="1">
      <alignment vertical="center"/>
    </xf>
    <xf numFmtId="167" fontId="20" fillId="0" borderId="27" xfId="0" applyNumberFormat="1" applyFont="1" applyBorder="1" applyAlignment="1">
      <alignment vertical="center"/>
    </xf>
    <xf numFmtId="3" fontId="20" fillId="0" borderId="28" xfId="0" applyNumberFormat="1" applyFont="1" applyBorder="1" applyAlignment="1">
      <alignment vertical="center"/>
    </xf>
    <xf numFmtId="164" fontId="20" fillId="0" borderId="25" xfId="0" applyFont="1" applyBorder="1" applyAlignment="1">
      <alignment vertical="center"/>
    </xf>
    <xf numFmtId="164" fontId="20" fillId="0" borderId="25" xfId="0" applyFont="1" applyBorder="1" applyAlignment="1">
      <alignment vertical="center"/>
    </xf>
    <xf numFmtId="0" fontId="20" fillId="0" borderId="0" xfId="0" applyFont="1" applyAlignment="1">
      <alignment/>
    </xf>
    <xf numFmtId="3" fontId="8" fillId="0" borderId="24" xfId="0" applyFont="1" applyBorder="1" applyAlignment="1">
      <alignment horizontal="center" vertical="center"/>
    </xf>
    <xf numFmtId="49" fontId="10" fillId="0" borderId="25" xfId="0" applyNumberFormat="1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 wrapText="1"/>
    </xf>
    <xf numFmtId="3" fontId="10" fillId="0" borderId="19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164" fontId="10" fillId="0" borderId="26" xfId="0" applyFont="1" applyBorder="1" applyAlignment="1">
      <alignment vertical="center"/>
    </xf>
    <xf numFmtId="3" fontId="10" fillId="0" borderId="28" xfId="0" applyNumberFormat="1" applyFont="1" applyBorder="1" applyAlignment="1">
      <alignment vertical="center"/>
    </xf>
    <xf numFmtId="164" fontId="10" fillId="0" borderId="25" xfId="0" applyFont="1" applyBorder="1" applyAlignment="1">
      <alignment vertical="center"/>
    </xf>
    <xf numFmtId="164" fontId="10" fillId="0" borderId="25" xfId="0" applyFont="1" applyBorder="1" applyAlignment="1">
      <alignment vertical="center"/>
    </xf>
    <xf numFmtId="0" fontId="10" fillId="0" borderId="0" xfId="0" applyFont="1" applyAlignment="1">
      <alignment/>
    </xf>
    <xf numFmtId="49" fontId="10" fillId="0" borderId="25" xfId="0" applyNumberFormat="1" applyFont="1" applyBorder="1" applyAlignment="1">
      <alignment vertical="center" wrapText="1"/>
    </xf>
    <xf numFmtId="164" fontId="2" fillId="0" borderId="52" xfId="0" applyFont="1" applyBorder="1" applyAlignment="1">
      <alignment horizontal="center" vertical="center" wrapText="1"/>
    </xf>
    <xf numFmtId="164" fontId="2" fillId="0" borderId="53" xfId="0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right" vertical="center" wrapText="1"/>
    </xf>
    <xf numFmtId="3" fontId="8" fillId="0" borderId="21" xfId="0" applyNumberFormat="1" applyFont="1" applyBorder="1" applyAlignment="1">
      <alignment vertical="center"/>
    </xf>
    <xf numFmtId="164" fontId="14" fillId="0" borderId="54" xfId="0" applyFont="1" applyBorder="1" applyAlignment="1">
      <alignment horizontal="left" vertical="center"/>
    </xf>
    <xf numFmtId="164" fontId="14" fillId="0" borderId="55" xfId="0" applyFont="1" applyBorder="1" applyAlignment="1">
      <alignment horizontal="left" vertical="center"/>
    </xf>
    <xf numFmtId="3" fontId="14" fillId="0" borderId="40" xfId="0" applyNumberFormat="1" applyFont="1" applyBorder="1" applyAlignment="1">
      <alignment horizontal="right" vertical="center"/>
    </xf>
    <xf numFmtId="3" fontId="8" fillId="0" borderId="56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164" fontId="8" fillId="0" borderId="16" xfId="0" applyFont="1" applyBorder="1" applyAlignment="1">
      <alignment vertical="center"/>
    </xf>
    <xf numFmtId="164" fontId="8" fillId="0" borderId="16" xfId="0" applyNumberFormat="1" applyFont="1" applyBorder="1" applyAlignment="1">
      <alignment vertical="center"/>
    </xf>
    <xf numFmtId="167" fontId="8" fillId="0" borderId="57" xfId="0" applyNumberFormat="1" applyFont="1" applyBorder="1" applyAlignment="1">
      <alignment vertical="center"/>
    </xf>
    <xf numFmtId="3" fontId="8" fillId="0" borderId="39" xfId="0" applyNumberFormat="1" applyFont="1" applyBorder="1" applyAlignment="1">
      <alignment vertical="center"/>
    </xf>
    <xf numFmtId="164" fontId="8" fillId="0" borderId="41" xfId="0" applyFont="1" applyBorder="1" applyAlignment="1">
      <alignment vertical="center"/>
    </xf>
    <xf numFmtId="164" fontId="8" fillId="0" borderId="41" xfId="0" applyFont="1" applyBorder="1" applyAlignment="1">
      <alignment vertical="center"/>
    </xf>
    <xf numFmtId="0" fontId="10" fillId="0" borderId="0" xfId="0" applyFont="1" applyAlignment="1">
      <alignment/>
    </xf>
    <xf numFmtId="164" fontId="15" fillId="0" borderId="36" xfId="0" applyFont="1" applyBorder="1" applyAlignment="1">
      <alignment horizontal="left" vertical="center"/>
    </xf>
    <xf numFmtId="164" fontId="14" fillId="0" borderId="49" xfId="0" applyFont="1" applyBorder="1" applyAlignment="1">
      <alignment horizontal="left" vertical="center"/>
    </xf>
    <xf numFmtId="3" fontId="14" fillId="0" borderId="0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28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164" fontId="8" fillId="0" borderId="26" xfId="0" applyFont="1" applyBorder="1" applyAlignment="1">
      <alignment vertical="center"/>
    </xf>
    <xf numFmtId="164" fontId="8" fillId="0" borderId="26" xfId="0" applyNumberFormat="1" applyFont="1" applyBorder="1" applyAlignment="1">
      <alignment vertical="center"/>
    </xf>
    <xf numFmtId="167" fontId="8" fillId="0" borderId="27" xfId="0" applyNumberFormat="1" applyFont="1" applyBorder="1" applyAlignment="1">
      <alignment vertical="center"/>
    </xf>
    <xf numFmtId="164" fontId="8" fillId="0" borderId="25" xfId="0" applyFon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164" fontId="8" fillId="0" borderId="25" xfId="0" applyFont="1" applyBorder="1" applyAlignment="1">
      <alignment vertical="center"/>
    </xf>
    <xf numFmtId="164" fontId="14" fillId="0" borderId="36" xfId="0" applyFont="1" applyBorder="1" applyAlignment="1">
      <alignment horizontal="left" vertical="center"/>
    </xf>
    <xf numFmtId="164" fontId="20" fillId="0" borderId="49" xfId="0" applyFont="1" applyBorder="1" applyAlignment="1">
      <alignment horizontal="left" vertical="center" wrapText="1"/>
    </xf>
    <xf numFmtId="3" fontId="20" fillId="0" borderId="26" xfId="0" applyNumberFormat="1" applyFont="1" applyBorder="1" applyAlignment="1">
      <alignment vertical="center"/>
    </xf>
    <xf numFmtId="164" fontId="20" fillId="0" borderId="26" xfId="0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164" fontId="14" fillId="0" borderId="36" xfId="0" applyFont="1" applyBorder="1" applyAlignment="1">
      <alignment horizontal="left" vertical="center" wrapText="1"/>
    </xf>
    <xf numFmtId="164" fontId="14" fillId="0" borderId="49" xfId="0" applyFont="1" applyBorder="1" applyAlignment="1">
      <alignment horizontal="left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3" fontId="8" fillId="0" borderId="31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28" xfId="0" applyNumberFormat="1" applyFont="1" applyBorder="1" applyAlignment="1">
      <alignment vertical="center"/>
    </xf>
    <xf numFmtId="164" fontId="8" fillId="0" borderId="26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164" fontId="8" fillId="0" borderId="25" xfId="0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164" fontId="8" fillId="0" borderId="25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164" fontId="14" fillId="0" borderId="58" xfId="0" applyFont="1" applyBorder="1" applyAlignment="1">
      <alignment horizontal="left" vertical="center" wrapText="1"/>
    </xf>
    <xf numFmtId="164" fontId="14" fillId="0" borderId="59" xfId="0" applyFont="1" applyBorder="1" applyAlignment="1">
      <alignment horizontal="left" vertical="center" wrapText="1"/>
    </xf>
    <xf numFmtId="3" fontId="14" fillId="0" borderId="60" xfId="0" applyNumberFormat="1" applyFont="1" applyBorder="1" applyAlignment="1">
      <alignment horizontal="right" vertical="center" wrapText="1"/>
    </xf>
    <xf numFmtId="3" fontId="8" fillId="0" borderId="61" xfId="0" applyNumberFormat="1" applyFont="1" applyBorder="1" applyAlignment="1">
      <alignment vertical="center"/>
    </xf>
    <xf numFmtId="3" fontId="8" fillId="0" borderId="62" xfId="0" applyNumberFormat="1" applyFont="1" applyBorder="1" applyAlignment="1">
      <alignment vertical="center"/>
    </xf>
    <xf numFmtId="3" fontId="8" fillId="0" borderId="62" xfId="0" applyNumberFormat="1" applyFont="1" applyBorder="1" applyAlignment="1">
      <alignment vertical="center"/>
    </xf>
    <xf numFmtId="164" fontId="8" fillId="0" borderId="62" xfId="0" applyFont="1" applyBorder="1" applyAlignment="1">
      <alignment vertical="center"/>
    </xf>
    <xf numFmtId="164" fontId="8" fillId="0" borderId="62" xfId="0" applyNumberFormat="1" applyFont="1" applyBorder="1" applyAlignment="1">
      <alignment vertical="center"/>
    </xf>
    <xf numFmtId="167" fontId="8" fillId="0" borderId="63" xfId="0" applyNumberFormat="1" applyFont="1" applyBorder="1" applyAlignment="1">
      <alignment vertical="center"/>
    </xf>
    <xf numFmtId="3" fontId="8" fillId="0" borderId="64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164" fontId="8" fillId="0" borderId="13" xfId="0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164" fontId="8" fillId="0" borderId="13" xfId="0" applyFont="1" applyBorder="1" applyAlignment="1">
      <alignment vertical="center"/>
    </xf>
    <xf numFmtId="3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0" fontId="2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workbookViewId="0" topLeftCell="A43">
      <selection activeCell="A56" sqref="A56:A58"/>
    </sheetView>
  </sheetViews>
  <sheetFormatPr defaultColWidth="9.00390625" defaultRowHeight="12.75"/>
  <cols>
    <col min="1" max="1" width="3.875" style="1" customWidth="1"/>
    <col min="2" max="2" width="24.25390625" style="1" customWidth="1"/>
    <col min="3" max="3" width="9.875" style="1" customWidth="1"/>
    <col min="4" max="4" width="10.00390625" style="1" customWidth="1"/>
    <col min="5" max="5" width="9.00390625" style="1" customWidth="1"/>
    <col min="6" max="7" width="10.75390625" style="1" customWidth="1"/>
    <col min="8" max="8" width="6.875" style="1" customWidth="1"/>
    <col min="9" max="9" width="6.25390625" style="1" customWidth="1"/>
    <col min="10" max="10" width="5.875" style="260" customWidth="1"/>
    <col min="11" max="11" width="9.375" style="1" hidden="1" customWidth="1"/>
    <col min="12" max="12" width="9.25390625" style="1" hidden="1" customWidth="1"/>
    <col min="13" max="13" width="9.875" style="1" hidden="1" customWidth="1"/>
    <col min="14" max="14" width="6.00390625" style="1" hidden="1" customWidth="1"/>
    <col min="15" max="15" width="8.875" style="1" hidden="1" customWidth="1"/>
    <col min="16" max="16" width="8.625" style="1" hidden="1" customWidth="1"/>
    <col min="17" max="17" width="9.00390625" style="1" hidden="1" customWidth="1"/>
    <col min="18" max="18" width="5.875" style="1" hidden="1" customWidth="1"/>
    <col min="19" max="16384" width="9.125" style="1" customWidth="1"/>
  </cols>
  <sheetData>
    <row r="1" spans="9:10" ht="12.75">
      <c r="I1" s="2" t="s">
        <v>0</v>
      </c>
      <c r="J1" s="3"/>
    </row>
    <row r="2" spans="1:18" ht="42.75" customHeight="1">
      <c r="A2" s="4" t="s">
        <v>1</v>
      </c>
      <c r="B2" s="4"/>
      <c r="C2" s="4"/>
      <c r="D2" s="5"/>
      <c r="E2" s="5"/>
      <c r="F2" s="6"/>
      <c r="G2" s="7"/>
      <c r="H2" s="8"/>
      <c r="I2" s="8"/>
      <c r="J2" s="9"/>
      <c r="K2" s="4"/>
      <c r="L2" s="4"/>
      <c r="M2" s="10"/>
      <c r="N2" s="11"/>
      <c r="O2" s="4"/>
      <c r="P2" s="4"/>
      <c r="Q2" s="12"/>
      <c r="R2" s="13" t="s">
        <v>2</v>
      </c>
    </row>
    <row r="3" spans="1:18" ht="13.5" customHeight="1" thickBot="1">
      <c r="A3" s="14"/>
      <c r="B3" s="15"/>
      <c r="C3" s="15"/>
      <c r="D3" s="16"/>
      <c r="E3" s="16"/>
      <c r="F3" s="17"/>
      <c r="G3" s="17"/>
      <c r="H3" s="18"/>
      <c r="I3" s="19" t="s">
        <v>3</v>
      </c>
      <c r="J3" s="20"/>
      <c r="K3" s="21"/>
      <c r="L3" s="21"/>
      <c r="M3" s="21"/>
      <c r="N3" s="22"/>
      <c r="O3" s="23"/>
      <c r="P3" s="23"/>
      <c r="Q3" s="24" t="s">
        <v>4</v>
      </c>
      <c r="R3" s="25"/>
    </row>
    <row r="4" spans="1:18" ht="17.25" thickBot="1" thickTop="1">
      <c r="A4" s="26" t="s">
        <v>5</v>
      </c>
      <c r="B4" s="27" t="s">
        <v>6</v>
      </c>
      <c r="C4" s="28" t="s">
        <v>7</v>
      </c>
      <c r="D4" s="29" t="s">
        <v>8</v>
      </c>
      <c r="E4" s="30"/>
      <c r="F4" s="31"/>
      <c r="G4" s="31"/>
      <c r="H4" s="32"/>
      <c r="I4" s="33"/>
      <c r="J4" s="34"/>
      <c r="K4" s="35" t="s">
        <v>9</v>
      </c>
      <c r="L4" s="36"/>
      <c r="M4" s="36"/>
      <c r="N4" s="37"/>
      <c r="O4" s="35" t="s">
        <v>10</v>
      </c>
      <c r="P4" s="36"/>
      <c r="Q4" s="38"/>
      <c r="R4" s="39"/>
    </row>
    <row r="5" spans="1:18" ht="41.25" customHeight="1" thickBot="1" thickTop="1">
      <c r="A5" s="40"/>
      <c r="B5" s="41"/>
      <c r="C5" s="42"/>
      <c r="D5" s="43" t="s">
        <v>11</v>
      </c>
      <c r="E5" s="44" t="s">
        <v>12</v>
      </c>
      <c r="F5" s="45" t="s">
        <v>13</v>
      </c>
      <c r="G5" s="45" t="s">
        <v>14</v>
      </c>
      <c r="H5" s="46" t="s">
        <v>15</v>
      </c>
      <c r="I5" s="47" t="s">
        <v>16</v>
      </c>
      <c r="J5" s="48" t="s">
        <v>17</v>
      </c>
      <c r="K5" s="49" t="s">
        <v>11</v>
      </c>
      <c r="L5" s="45" t="s">
        <v>13</v>
      </c>
      <c r="M5" s="45" t="s">
        <v>14</v>
      </c>
      <c r="N5" s="46" t="s">
        <v>18</v>
      </c>
      <c r="O5" s="50" t="s">
        <v>11</v>
      </c>
      <c r="P5" s="51" t="s">
        <v>13</v>
      </c>
      <c r="Q5" s="51" t="s">
        <v>14</v>
      </c>
      <c r="R5" s="52" t="s">
        <v>18</v>
      </c>
    </row>
    <row r="6" spans="1:18" s="64" customFormat="1" ht="12" thickBot="1" thickTop="1">
      <c r="A6" s="53">
        <v>1</v>
      </c>
      <c r="B6" s="54">
        <v>2</v>
      </c>
      <c r="C6" s="55">
        <v>3</v>
      </c>
      <c r="D6" s="56">
        <v>4</v>
      </c>
      <c r="E6" s="57">
        <v>5</v>
      </c>
      <c r="F6" s="58">
        <v>6</v>
      </c>
      <c r="G6" s="58">
        <v>7</v>
      </c>
      <c r="H6" s="59">
        <v>8</v>
      </c>
      <c r="I6" s="60">
        <v>9</v>
      </c>
      <c r="J6" s="61">
        <v>10</v>
      </c>
      <c r="K6" s="62">
        <v>9</v>
      </c>
      <c r="L6" s="59">
        <v>10</v>
      </c>
      <c r="M6" s="59">
        <v>11</v>
      </c>
      <c r="N6" s="54">
        <v>12</v>
      </c>
      <c r="O6" s="62">
        <v>13</v>
      </c>
      <c r="P6" s="59">
        <v>14</v>
      </c>
      <c r="Q6" s="59">
        <v>15</v>
      </c>
      <c r="R6" s="63">
        <v>16</v>
      </c>
    </row>
    <row r="7" spans="1:18" ht="30" customHeight="1" thickBot="1" thickTop="1">
      <c r="A7" s="65" t="s">
        <v>19</v>
      </c>
      <c r="B7" s="66" t="s">
        <v>20</v>
      </c>
      <c r="C7" s="67">
        <f>C8+C14+C20+C25+C32+C35</f>
        <v>197298128</v>
      </c>
      <c r="D7" s="67">
        <f>K7+O7</f>
        <v>169746691</v>
      </c>
      <c r="E7" s="68">
        <f>F7-D7</f>
        <v>7655867</v>
      </c>
      <c r="F7" s="69">
        <f aca="true" t="shared" si="0" ref="F7:G19">L7+P7</f>
        <v>177402558</v>
      </c>
      <c r="G7" s="69">
        <f t="shared" si="0"/>
        <v>193574515</v>
      </c>
      <c r="H7" s="70">
        <f aca="true" t="shared" si="1" ref="H7:H49">G7/F7*100</f>
        <v>109.11596607304838</v>
      </c>
      <c r="I7" s="71">
        <f>G7/C7*100</f>
        <v>98.11269724769005</v>
      </c>
      <c r="J7" s="72">
        <v>57.9</v>
      </c>
      <c r="K7" s="73">
        <f>K8+K14+K20+K25+K32+K35</f>
        <v>146052598</v>
      </c>
      <c r="L7" s="69">
        <f>L8+L14+L20+L25+L32+L35</f>
        <v>152563202</v>
      </c>
      <c r="M7" s="69">
        <f>M8+M14+M20+M25+M32+M35</f>
        <v>166274996</v>
      </c>
      <c r="N7" s="74">
        <f>M7/L7*100</f>
        <v>108.9876155063919</v>
      </c>
      <c r="O7" s="69">
        <f>O8+O20+O25+O32+O35</f>
        <v>23694093</v>
      </c>
      <c r="P7" s="69">
        <f>P8+P20+P25+P32+P35</f>
        <v>24839356</v>
      </c>
      <c r="Q7" s="69">
        <f>Q8+Q20+Q25+Q32+Q35</f>
        <v>27299519</v>
      </c>
      <c r="R7" s="75">
        <f>Q7/P7*100</f>
        <v>109.90429462019868</v>
      </c>
    </row>
    <row r="8" spans="1:18" ht="30" customHeight="1" thickBot="1" thickTop="1">
      <c r="A8" s="65" t="s">
        <v>21</v>
      </c>
      <c r="B8" s="66" t="s">
        <v>22</v>
      </c>
      <c r="C8" s="67">
        <f>SUM(C9:C13)</f>
        <v>27768293</v>
      </c>
      <c r="D8" s="67">
        <f>K8+O8</f>
        <v>28838700</v>
      </c>
      <c r="E8" s="68">
        <f>F8-D8</f>
        <v>50000</v>
      </c>
      <c r="F8" s="69">
        <f t="shared" si="0"/>
        <v>28888700</v>
      </c>
      <c r="G8" s="69">
        <f t="shared" si="0"/>
        <v>29367427</v>
      </c>
      <c r="H8" s="70">
        <f t="shared" si="1"/>
        <v>101.65714275824112</v>
      </c>
      <c r="I8" s="71">
        <f aca="true" t="shared" si="2" ref="I8:I54">G8/C8*100</f>
        <v>105.75884877043036</v>
      </c>
      <c r="J8" s="72">
        <f>G8/$G$49*100</f>
        <v>8.791393646827272</v>
      </c>
      <c r="K8" s="73">
        <f>SUM(K9:K13)</f>
        <v>28838700</v>
      </c>
      <c r="L8" s="69">
        <f>SUM(L9:L13)</f>
        <v>28888700</v>
      </c>
      <c r="M8" s="69">
        <f>SUM(M9:M13)</f>
        <v>29367427</v>
      </c>
      <c r="N8" s="76">
        <f aca="true" t="shared" si="3" ref="N8:N49">M8/L8*100</f>
        <v>101.65714275824112</v>
      </c>
      <c r="O8" s="73"/>
      <c r="P8" s="69"/>
      <c r="Q8" s="69"/>
      <c r="R8" s="75"/>
    </row>
    <row r="9" spans="1:18" ht="13.5" customHeight="1" thickTop="1">
      <c r="A9" s="77">
        <v>1</v>
      </c>
      <c r="B9" s="78" t="s">
        <v>23</v>
      </c>
      <c r="C9" s="79">
        <v>26028158</v>
      </c>
      <c r="D9" s="80">
        <v>27147880</v>
      </c>
      <c r="E9" s="81">
        <f>F9-D9</f>
        <v>-400000</v>
      </c>
      <c r="F9" s="82">
        <f t="shared" si="0"/>
        <v>26747880</v>
      </c>
      <c r="G9" s="82">
        <f t="shared" si="0"/>
        <v>27247804</v>
      </c>
      <c r="H9" s="83">
        <f t="shared" si="1"/>
        <v>101.86902289078613</v>
      </c>
      <c r="I9" s="84">
        <f t="shared" si="2"/>
        <v>104.68587135516852</v>
      </c>
      <c r="J9" s="85"/>
      <c r="K9" s="86">
        <v>27147880</v>
      </c>
      <c r="L9" s="82">
        <v>26747880</v>
      </c>
      <c r="M9" s="87">
        <v>27247804</v>
      </c>
      <c r="N9" s="88">
        <f>M9/L9*100</f>
        <v>101.86902289078613</v>
      </c>
      <c r="O9" s="89"/>
      <c r="P9" s="82"/>
      <c r="Q9" s="82"/>
      <c r="R9" s="90"/>
    </row>
    <row r="10" spans="1:18" ht="13.5" customHeight="1">
      <c r="A10" s="77">
        <v>2</v>
      </c>
      <c r="B10" s="78" t="s">
        <v>24</v>
      </c>
      <c r="C10" s="79">
        <v>22432</v>
      </c>
      <c r="D10" s="80">
        <v>35940</v>
      </c>
      <c r="E10" s="81"/>
      <c r="F10" s="82">
        <f t="shared" si="0"/>
        <v>35940</v>
      </c>
      <c r="G10" s="82">
        <f t="shared" si="0"/>
        <v>43521</v>
      </c>
      <c r="H10" s="83">
        <f t="shared" si="1"/>
        <v>121.09348914858096</v>
      </c>
      <c r="I10" s="91">
        <f t="shared" si="2"/>
        <v>194.01301711840227</v>
      </c>
      <c r="J10" s="85"/>
      <c r="K10" s="86">
        <v>35940</v>
      </c>
      <c r="L10" s="82">
        <v>35940</v>
      </c>
      <c r="M10" s="87">
        <v>43521</v>
      </c>
      <c r="N10" s="88">
        <f>M10/L10*100</f>
        <v>121.09348914858096</v>
      </c>
      <c r="O10" s="89"/>
      <c r="P10" s="82"/>
      <c r="Q10" s="82"/>
      <c r="R10" s="90"/>
    </row>
    <row r="11" spans="1:18" ht="15.75" customHeight="1">
      <c r="A11" s="77">
        <v>3</v>
      </c>
      <c r="B11" s="78" t="s">
        <v>25</v>
      </c>
      <c r="C11" s="79">
        <v>40025</v>
      </c>
      <c r="D11" s="80">
        <v>41880</v>
      </c>
      <c r="E11" s="81"/>
      <c r="F11" s="82">
        <f t="shared" si="0"/>
        <v>41880</v>
      </c>
      <c r="G11" s="82">
        <f t="shared" si="0"/>
        <v>45204</v>
      </c>
      <c r="H11" s="83">
        <f t="shared" si="1"/>
        <v>107.93696275071633</v>
      </c>
      <c r="I11" s="91">
        <f t="shared" si="2"/>
        <v>112.93941286695815</v>
      </c>
      <c r="J11" s="85"/>
      <c r="K11" s="86">
        <v>41880</v>
      </c>
      <c r="L11" s="82">
        <v>41880</v>
      </c>
      <c r="M11" s="87">
        <v>45204</v>
      </c>
      <c r="N11" s="88">
        <f>M11/L11*100</f>
        <v>107.93696275071633</v>
      </c>
      <c r="O11" s="89"/>
      <c r="P11" s="82"/>
      <c r="Q11" s="82"/>
      <c r="R11" s="90"/>
    </row>
    <row r="12" spans="1:18" ht="17.25" customHeight="1">
      <c r="A12" s="77">
        <v>4</v>
      </c>
      <c r="B12" s="78" t="s">
        <v>26</v>
      </c>
      <c r="C12" s="79">
        <v>1151831</v>
      </c>
      <c r="D12" s="80">
        <v>1093000</v>
      </c>
      <c r="E12" s="81">
        <f>F12-D12</f>
        <v>330000</v>
      </c>
      <c r="F12" s="82">
        <f t="shared" si="0"/>
        <v>1423000</v>
      </c>
      <c r="G12" s="82">
        <f t="shared" si="0"/>
        <v>1412248</v>
      </c>
      <c r="H12" s="83">
        <f t="shared" si="1"/>
        <v>99.24441321152496</v>
      </c>
      <c r="I12" s="91">
        <f t="shared" si="2"/>
        <v>122.60895912681636</v>
      </c>
      <c r="J12" s="85"/>
      <c r="K12" s="86">
        <v>1093000</v>
      </c>
      <c r="L12" s="82">
        <v>1423000</v>
      </c>
      <c r="M12" s="87">
        <v>1412248</v>
      </c>
      <c r="N12" s="88">
        <f>M12/L12*100</f>
        <v>99.24441321152496</v>
      </c>
      <c r="O12" s="89"/>
      <c r="P12" s="82"/>
      <c r="Q12" s="82"/>
      <c r="R12" s="90"/>
    </row>
    <row r="13" spans="1:18" ht="14.25" customHeight="1" thickBot="1">
      <c r="A13" s="77">
        <v>5</v>
      </c>
      <c r="B13" s="78" t="s">
        <v>27</v>
      </c>
      <c r="C13" s="79">
        <v>525847</v>
      </c>
      <c r="D13" s="80">
        <v>520000</v>
      </c>
      <c r="E13" s="81">
        <f>F13-D13</f>
        <v>120000</v>
      </c>
      <c r="F13" s="82">
        <f t="shared" si="0"/>
        <v>640000</v>
      </c>
      <c r="G13" s="82">
        <f t="shared" si="0"/>
        <v>618650</v>
      </c>
      <c r="H13" s="92">
        <f t="shared" si="1"/>
        <v>96.6640625</v>
      </c>
      <c r="I13" s="93">
        <f t="shared" si="2"/>
        <v>117.6482893313074</v>
      </c>
      <c r="J13" s="85"/>
      <c r="K13" s="86">
        <v>520000</v>
      </c>
      <c r="L13" s="82">
        <v>640000</v>
      </c>
      <c r="M13" s="87">
        <v>618650</v>
      </c>
      <c r="N13" s="88">
        <f>M13/L13*100</f>
        <v>96.6640625</v>
      </c>
      <c r="O13" s="89"/>
      <c r="P13" s="82"/>
      <c r="Q13" s="82"/>
      <c r="R13" s="90"/>
    </row>
    <row r="14" spans="1:18" ht="30" customHeight="1" thickBot="1" thickTop="1">
      <c r="A14" s="65" t="s">
        <v>28</v>
      </c>
      <c r="B14" s="66" t="s">
        <v>29</v>
      </c>
      <c r="C14" s="94">
        <f>SUM(C15:C19)</f>
        <v>8973060</v>
      </c>
      <c r="D14" s="67">
        <f aca="true" t="shared" si="4" ref="D14:D19">K14+O14</f>
        <v>9123450</v>
      </c>
      <c r="E14" s="68">
        <f aca="true" t="shared" si="5" ref="E14:E40">F14-D14</f>
        <v>610000</v>
      </c>
      <c r="F14" s="69">
        <f t="shared" si="0"/>
        <v>9733450</v>
      </c>
      <c r="G14" s="69">
        <f t="shared" si="0"/>
        <v>9505807</v>
      </c>
      <c r="H14" s="95">
        <f t="shared" si="1"/>
        <v>97.66123008799552</v>
      </c>
      <c r="I14" s="71">
        <f t="shared" si="2"/>
        <v>105.93718307912796</v>
      </c>
      <c r="J14" s="72">
        <f>G14/$G$49*100</f>
        <v>2.845645662718978</v>
      </c>
      <c r="K14" s="96">
        <f>SUM(K15:K19)</f>
        <v>9123450</v>
      </c>
      <c r="L14" s="97">
        <f>SUM(L15:L19)</f>
        <v>9733450</v>
      </c>
      <c r="M14" s="97">
        <f>SUM(M15:M19)</f>
        <v>9505807</v>
      </c>
      <c r="N14" s="75">
        <f aca="true" t="shared" si="6" ref="N14:N19">M14/L14*100</f>
        <v>97.66123008799552</v>
      </c>
      <c r="O14" s="98"/>
      <c r="P14" s="99"/>
      <c r="Q14" s="99"/>
      <c r="R14" s="100"/>
    </row>
    <row r="15" spans="1:18" ht="15.75" customHeight="1" thickTop="1">
      <c r="A15" s="77">
        <v>1</v>
      </c>
      <c r="B15" s="78" t="s">
        <v>23</v>
      </c>
      <c r="C15" s="79">
        <v>7465892</v>
      </c>
      <c r="D15" s="80">
        <f t="shared" si="4"/>
        <v>7658720</v>
      </c>
      <c r="E15" s="81">
        <f t="shared" si="5"/>
        <v>650000</v>
      </c>
      <c r="F15" s="82">
        <f t="shared" si="0"/>
        <v>8308720</v>
      </c>
      <c r="G15" s="82">
        <f t="shared" si="0"/>
        <v>8066385</v>
      </c>
      <c r="H15" s="92">
        <f t="shared" si="1"/>
        <v>97.08336542812852</v>
      </c>
      <c r="I15" s="84">
        <f t="shared" si="2"/>
        <v>108.04315144124774</v>
      </c>
      <c r="J15" s="85"/>
      <c r="K15" s="89">
        <v>7658720</v>
      </c>
      <c r="L15" s="81">
        <v>8308720</v>
      </c>
      <c r="M15" s="81">
        <v>8066385</v>
      </c>
      <c r="N15" s="90">
        <f t="shared" si="6"/>
        <v>97.08336542812852</v>
      </c>
      <c r="O15" s="101"/>
      <c r="P15" s="81"/>
      <c r="Q15" s="81"/>
      <c r="R15" s="90"/>
    </row>
    <row r="16" spans="1:18" ht="13.5" customHeight="1">
      <c r="A16" s="77">
        <v>2</v>
      </c>
      <c r="B16" s="78" t="s">
        <v>24</v>
      </c>
      <c r="C16" s="79">
        <v>539712</v>
      </c>
      <c r="D16" s="80">
        <f t="shared" si="4"/>
        <v>585870</v>
      </c>
      <c r="E16" s="81"/>
      <c r="F16" s="82">
        <f t="shared" si="0"/>
        <v>585870</v>
      </c>
      <c r="G16" s="82">
        <f t="shared" si="0"/>
        <v>616601</v>
      </c>
      <c r="H16" s="92">
        <f t="shared" si="1"/>
        <v>105.24536159898955</v>
      </c>
      <c r="I16" s="91">
        <f t="shared" si="2"/>
        <v>114.24630173129373</v>
      </c>
      <c r="J16" s="102"/>
      <c r="K16" s="103">
        <v>585870</v>
      </c>
      <c r="L16" s="104">
        <v>585870</v>
      </c>
      <c r="M16" s="104">
        <v>616601</v>
      </c>
      <c r="N16" s="90">
        <f t="shared" si="6"/>
        <v>105.24536159898955</v>
      </c>
      <c r="O16" s="105"/>
      <c r="P16" s="106"/>
      <c r="Q16" s="106"/>
      <c r="R16" s="107"/>
    </row>
    <row r="17" spans="1:18" ht="14.25" customHeight="1">
      <c r="A17" s="77">
        <v>3</v>
      </c>
      <c r="B17" s="78" t="s">
        <v>30</v>
      </c>
      <c r="C17" s="79">
        <v>216</v>
      </c>
      <c r="D17" s="80">
        <f t="shared" si="4"/>
        <v>260</v>
      </c>
      <c r="E17" s="81"/>
      <c r="F17" s="82">
        <f t="shared" si="0"/>
        <v>260</v>
      </c>
      <c r="G17" s="82">
        <f t="shared" si="0"/>
        <v>221</v>
      </c>
      <c r="H17" s="92">
        <f t="shared" si="1"/>
        <v>85</v>
      </c>
      <c r="I17" s="91">
        <f t="shared" si="2"/>
        <v>102.31481481481481</v>
      </c>
      <c r="J17" s="85"/>
      <c r="K17" s="89">
        <v>260</v>
      </c>
      <c r="L17" s="81">
        <v>260</v>
      </c>
      <c r="M17" s="81">
        <v>221</v>
      </c>
      <c r="N17" s="90">
        <f t="shared" si="6"/>
        <v>85</v>
      </c>
      <c r="O17" s="101"/>
      <c r="P17" s="81"/>
      <c r="Q17" s="81"/>
      <c r="R17" s="90"/>
    </row>
    <row r="18" spans="1:18" ht="15" customHeight="1">
      <c r="A18" s="77">
        <v>4</v>
      </c>
      <c r="B18" s="78" t="s">
        <v>26</v>
      </c>
      <c r="C18" s="79">
        <v>793388</v>
      </c>
      <c r="D18" s="80">
        <f t="shared" si="4"/>
        <v>678600</v>
      </c>
      <c r="E18" s="81">
        <f>F18-D18</f>
        <v>10000</v>
      </c>
      <c r="F18" s="82">
        <f t="shared" si="0"/>
        <v>688600</v>
      </c>
      <c r="G18" s="82">
        <f t="shared" si="0"/>
        <v>658560</v>
      </c>
      <c r="H18" s="92">
        <f t="shared" si="1"/>
        <v>95.63752541388324</v>
      </c>
      <c r="I18" s="91">
        <f t="shared" si="2"/>
        <v>83.00604496160769</v>
      </c>
      <c r="J18" s="85"/>
      <c r="K18" s="89">
        <v>678600</v>
      </c>
      <c r="L18" s="81">
        <v>688600</v>
      </c>
      <c r="M18" s="81">
        <f>658560</f>
        <v>658560</v>
      </c>
      <c r="N18" s="90">
        <f t="shared" si="6"/>
        <v>95.63752541388324</v>
      </c>
      <c r="O18" s="101"/>
      <c r="P18" s="81"/>
      <c r="Q18" s="81"/>
      <c r="R18" s="90"/>
    </row>
    <row r="19" spans="1:18" ht="13.5" customHeight="1" thickBot="1">
      <c r="A19" s="77">
        <v>5</v>
      </c>
      <c r="B19" s="78" t="s">
        <v>27</v>
      </c>
      <c r="C19" s="79">
        <v>173852</v>
      </c>
      <c r="D19" s="80">
        <f t="shared" si="4"/>
        <v>200000</v>
      </c>
      <c r="E19" s="81">
        <f t="shared" si="5"/>
        <v>-50000</v>
      </c>
      <c r="F19" s="82">
        <f t="shared" si="0"/>
        <v>150000</v>
      </c>
      <c r="G19" s="82">
        <f t="shared" si="0"/>
        <v>164040</v>
      </c>
      <c r="H19" s="92">
        <f t="shared" si="1"/>
        <v>109.35999999999999</v>
      </c>
      <c r="I19" s="93">
        <f t="shared" si="2"/>
        <v>94.3561189977682</v>
      </c>
      <c r="J19" s="102"/>
      <c r="K19" s="103">
        <v>200000</v>
      </c>
      <c r="L19" s="104">
        <v>150000</v>
      </c>
      <c r="M19" s="104">
        <v>164040</v>
      </c>
      <c r="N19" s="90">
        <f t="shared" si="6"/>
        <v>109.35999999999999</v>
      </c>
      <c r="O19" s="105"/>
      <c r="P19" s="106"/>
      <c r="Q19" s="106"/>
      <c r="R19" s="107"/>
    </row>
    <row r="20" spans="1:18" ht="44.25" customHeight="1" thickBot="1" thickTop="1">
      <c r="A20" s="108" t="s">
        <v>31</v>
      </c>
      <c r="B20" s="66" t="s">
        <v>32</v>
      </c>
      <c r="C20" s="94">
        <f>SUM(C21:C24)</f>
        <v>9429412</v>
      </c>
      <c r="D20" s="67">
        <f>SUM(D21:D24)</f>
        <v>6370000</v>
      </c>
      <c r="E20" s="68">
        <f t="shared" si="5"/>
        <v>1410000</v>
      </c>
      <c r="F20" s="68">
        <f>SUM(F21:F24)</f>
        <v>7780000</v>
      </c>
      <c r="G20" s="69">
        <f>SUM(G21:G24)</f>
        <v>7888891</v>
      </c>
      <c r="H20" s="95">
        <f t="shared" si="1"/>
        <v>101.39962724935731</v>
      </c>
      <c r="I20" s="71">
        <f t="shared" si="2"/>
        <v>83.66259741328516</v>
      </c>
      <c r="J20" s="72">
        <f>G20/$G$49*100</f>
        <v>2.361607852738098</v>
      </c>
      <c r="K20" s="73">
        <f>SUM(K21:K24)</f>
        <v>6370000</v>
      </c>
      <c r="L20" s="69">
        <f>SUM(L21:L24)</f>
        <v>7780000</v>
      </c>
      <c r="M20" s="69">
        <f>SUM(M21:M24)</f>
        <v>7888891</v>
      </c>
      <c r="N20" s="76">
        <f t="shared" si="3"/>
        <v>101.39962724935731</v>
      </c>
      <c r="O20" s="73"/>
      <c r="P20" s="69"/>
      <c r="Q20" s="69"/>
      <c r="R20" s="109"/>
    </row>
    <row r="21" spans="1:18" ht="13.5" customHeight="1" thickTop="1">
      <c r="A21" s="77">
        <v>1</v>
      </c>
      <c r="B21" s="78" t="s">
        <v>33</v>
      </c>
      <c r="C21" s="79">
        <v>849629</v>
      </c>
      <c r="D21" s="80">
        <f aca="true" t="shared" si="7" ref="D21:D35">K21+O21</f>
        <v>350000</v>
      </c>
      <c r="E21" s="81">
        <f t="shared" si="5"/>
        <v>270000</v>
      </c>
      <c r="F21" s="81">
        <f aca="true" t="shared" si="8" ref="F21:G35">L21+P21</f>
        <v>620000</v>
      </c>
      <c r="G21" s="82">
        <f t="shared" si="8"/>
        <v>613317</v>
      </c>
      <c r="H21" s="92">
        <f t="shared" si="1"/>
        <v>98.92209677419355</v>
      </c>
      <c r="I21" s="84">
        <f t="shared" si="2"/>
        <v>72.18644843808298</v>
      </c>
      <c r="J21" s="85"/>
      <c r="K21" s="89">
        <v>350000</v>
      </c>
      <c r="L21" s="82">
        <v>620000</v>
      </c>
      <c r="M21" s="82">
        <v>613317</v>
      </c>
      <c r="N21" s="88">
        <f t="shared" si="3"/>
        <v>98.92209677419355</v>
      </c>
      <c r="O21" s="89"/>
      <c r="P21" s="82"/>
      <c r="Q21" s="82"/>
      <c r="R21" s="90"/>
    </row>
    <row r="22" spans="1:18" ht="30.75" customHeight="1">
      <c r="A22" s="77">
        <v>2</v>
      </c>
      <c r="B22" s="78" t="s">
        <v>34</v>
      </c>
      <c r="C22" s="79">
        <v>479831</v>
      </c>
      <c r="D22" s="80">
        <f t="shared" si="7"/>
        <v>520000</v>
      </c>
      <c r="E22" s="81">
        <f t="shared" si="5"/>
        <v>-60000</v>
      </c>
      <c r="F22" s="82">
        <f t="shared" si="8"/>
        <v>460000</v>
      </c>
      <c r="G22" s="82">
        <f t="shared" si="8"/>
        <v>476707</v>
      </c>
      <c r="H22" s="92">
        <f t="shared" si="1"/>
        <v>103.63195652173913</v>
      </c>
      <c r="I22" s="91">
        <f t="shared" si="2"/>
        <v>99.34893743838977</v>
      </c>
      <c r="J22" s="85"/>
      <c r="K22" s="89">
        <v>520000</v>
      </c>
      <c r="L22" s="82">
        <v>460000</v>
      </c>
      <c r="M22" s="82">
        <v>476707</v>
      </c>
      <c r="N22" s="88">
        <f t="shared" si="3"/>
        <v>103.63195652173913</v>
      </c>
      <c r="O22" s="89"/>
      <c r="P22" s="82"/>
      <c r="Q22" s="82"/>
      <c r="R22" s="90"/>
    </row>
    <row r="23" spans="1:18" s="110" customFormat="1" ht="29.25" customHeight="1">
      <c r="A23" s="77">
        <v>3</v>
      </c>
      <c r="B23" s="78" t="s">
        <v>35</v>
      </c>
      <c r="C23" s="79">
        <v>1930053</v>
      </c>
      <c r="D23" s="80">
        <f t="shared" si="7"/>
        <v>1000000</v>
      </c>
      <c r="E23" s="81">
        <f t="shared" si="5"/>
        <v>-770000</v>
      </c>
      <c r="F23" s="82">
        <f t="shared" si="8"/>
        <v>230000</v>
      </c>
      <c r="G23" s="82">
        <f t="shared" si="8"/>
        <v>308958</v>
      </c>
      <c r="H23" s="92">
        <f t="shared" si="1"/>
        <v>134.3295652173913</v>
      </c>
      <c r="I23" s="91">
        <f t="shared" si="2"/>
        <v>16.007746937519332</v>
      </c>
      <c r="J23" s="85"/>
      <c r="K23" s="89">
        <v>1000000</v>
      </c>
      <c r="L23" s="82">
        <v>230000</v>
      </c>
      <c r="M23" s="82">
        <v>308958</v>
      </c>
      <c r="N23" s="88">
        <f t="shared" si="3"/>
        <v>134.3295652173913</v>
      </c>
      <c r="O23" s="89"/>
      <c r="P23" s="82"/>
      <c r="Q23" s="82"/>
      <c r="R23" s="90"/>
    </row>
    <row r="24" spans="1:18" s="110" customFormat="1" ht="27.75" customHeight="1" thickBot="1">
      <c r="A24" s="77">
        <v>4</v>
      </c>
      <c r="B24" s="78" t="s">
        <v>36</v>
      </c>
      <c r="C24" s="79">
        <v>6169899</v>
      </c>
      <c r="D24" s="80">
        <f t="shared" si="7"/>
        <v>4500000</v>
      </c>
      <c r="E24" s="81">
        <f t="shared" si="5"/>
        <v>1970000</v>
      </c>
      <c r="F24" s="82">
        <f t="shared" si="8"/>
        <v>6470000</v>
      </c>
      <c r="G24" s="82">
        <f t="shared" si="8"/>
        <v>6489909</v>
      </c>
      <c r="H24" s="92">
        <f t="shared" si="1"/>
        <v>100.30771251931994</v>
      </c>
      <c r="I24" s="93">
        <f t="shared" si="2"/>
        <v>105.18663271473325</v>
      </c>
      <c r="J24" s="85"/>
      <c r="K24" s="89">
        <v>4500000</v>
      </c>
      <c r="L24" s="82">
        <v>6470000</v>
      </c>
      <c r="M24" s="82">
        <v>6489909</v>
      </c>
      <c r="N24" s="88">
        <f t="shared" si="3"/>
        <v>100.30771251931994</v>
      </c>
      <c r="O24" s="89"/>
      <c r="P24" s="82"/>
      <c r="Q24" s="82"/>
      <c r="R24" s="90"/>
    </row>
    <row r="25" spans="1:18" ht="40.5" customHeight="1" thickBot="1" thickTop="1">
      <c r="A25" s="108" t="s">
        <v>37</v>
      </c>
      <c r="B25" s="66" t="s">
        <v>38</v>
      </c>
      <c r="C25" s="94">
        <f>SUM(C26:C31)</f>
        <v>27610855</v>
      </c>
      <c r="D25" s="67">
        <f t="shared" si="7"/>
        <v>20996000</v>
      </c>
      <c r="E25" s="68">
        <f t="shared" si="5"/>
        <v>1408560</v>
      </c>
      <c r="F25" s="69">
        <f t="shared" si="8"/>
        <v>22404560</v>
      </c>
      <c r="G25" s="69">
        <f t="shared" si="8"/>
        <v>27102908</v>
      </c>
      <c r="H25" s="95">
        <f t="shared" si="1"/>
        <v>120.97049886273152</v>
      </c>
      <c r="I25" s="71">
        <f t="shared" si="2"/>
        <v>98.16033585341707</v>
      </c>
      <c r="J25" s="72">
        <f>G25/$G$49*100</f>
        <v>8.11349026939759</v>
      </c>
      <c r="K25" s="73">
        <f>SUM(K26:K31)</f>
        <v>20996000</v>
      </c>
      <c r="L25" s="69">
        <f>SUM(L26:L31)</f>
        <v>22404560</v>
      </c>
      <c r="M25" s="69">
        <f>SUM(M26:M31)</f>
        <v>27102908</v>
      </c>
      <c r="N25" s="76">
        <f t="shared" si="3"/>
        <v>120.97049886273152</v>
      </c>
      <c r="O25" s="69"/>
      <c r="P25" s="69"/>
      <c r="Q25" s="69"/>
      <c r="R25" s="75"/>
    </row>
    <row r="26" spans="1:18" ht="24.75" customHeight="1" thickTop="1">
      <c r="A26" s="77">
        <v>1</v>
      </c>
      <c r="B26" s="78" t="s">
        <v>39</v>
      </c>
      <c r="C26" s="79">
        <v>18319794</v>
      </c>
      <c r="D26" s="80">
        <f t="shared" si="7"/>
        <v>13700000</v>
      </c>
      <c r="E26" s="81"/>
      <c r="F26" s="82">
        <f t="shared" si="8"/>
        <v>13700000</v>
      </c>
      <c r="G26" s="82">
        <f t="shared" si="8"/>
        <v>17845570</v>
      </c>
      <c r="H26" s="92">
        <f t="shared" si="1"/>
        <v>130.25963503649635</v>
      </c>
      <c r="I26" s="84">
        <f t="shared" si="2"/>
        <v>97.41141194054912</v>
      </c>
      <c r="J26" s="85"/>
      <c r="K26" s="89">
        <v>13700000</v>
      </c>
      <c r="L26" s="82">
        <v>13700000</v>
      </c>
      <c r="M26" s="82">
        <v>17845570</v>
      </c>
      <c r="N26" s="88">
        <f t="shared" si="3"/>
        <v>130.25963503649635</v>
      </c>
      <c r="O26" s="111"/>
      <c r="P26" s="82"/>
      <c r="Q26" s="82"/>
      <c r="R26" s="90"/>
    </row>
    <row r="27" spans="1:18" ht="25.5" customHeight="1">
      <c r="A27" s="77">
        <v>2</v>
      </c>
      <c r="B27" s="78" t="s">
        <v>40</v>
      </c>
      <c r="C27" s="79">
        <v>6415558</v>
      </c>
      <c r="D27" s="80">
        <f t="shared" si="7"/>
        <v>4686000</v>
      </c>
      <c r="E27" s="81">
        <f t="shared" si="5"/>
        <v>950000</v>
      </c>
      <c r="F27" s="82">
        <f t="shared" si="8"/>
        <v>5636000</v>
      </c>
      <c r="G27" s="82">
        <f t="shared" si="8"/>
        <v>6276355</v>
      </c>
      <c r="H27" s="92">
        <f t="shared" si="1"/>
        <v>111.36187012065295</v>
      </c>
      <c r="I27" s="91">
        <f t="shared" si="2"/>
        <v>97.83022770583635</v>
      </c>
      <c r="J27" s="85"/>
      <c r="K27" s="89">
        <v>4686000</v>
      </c>
      <c r="L27" s="82">
        <v>5636000</v>
      </c>
      <c r="M27" s="82">
        <v>6276355</v>
      </c>
      <c r="N27" s="88">
        <f t="shared" si="3"/>
        <v>111.36187012065295</v>
      </c>
      <c r="O27" s="111"/>
      <c r="P27" s="82"/>
      <c r="Q27" s="82"/>
      <c r="R27" s="90"/>
    </row>
    <row r="28" spans="1:18" ht="16.5" customHeight="1">
      <c r="A28" s="77">
        <v>3</v>
      </c>
      <c r="B28" s="78" t="s">
        <v>41</v>
      </c>
      <c r="C28" s="79">
        <v>1159223</v>
      </c>
      <c r="D28" s="80">
        <f t="shared" si="7"/>
        <v>1100000</v>
      </c>
      <c r="E28" s="81"/>
      <c r="F28" s="82">
        <f t="shared" si="8"/>
        <v>1100000</v>
      </c>
      <c r="G28" s="82">
        <f t="shared" si="8"/>
        <v>972131</v>
      </c>
      <c r="H28" s="92">
        <f t="shared" si="1"/>
        <v>88.37554545454546</v>
      </c>
      <c r="I28" s="91">
        <f t="shared" si="2"/>
        <v>83.86056867401699</v>
      </c>
      <c r="J28" s="85"/>
      <c r="K28" s="89">
        <v>1100000</v>
      </c>
      <c r="L28" s="82">
        <v>1100000</v>
      </c>
      <c r="M28" s="82">
        <v>972131</v>
      </c>
      <c r="N28" s="88">
        <f t="shared" si="3"/>
        <v>88.37554545454546</v>
      </c>
      <c r="O28" s="89"/>
      <c r="P28" s="82"/>
      <c r="Q28" s="82"/>
      <c r="R28" s="90"/>
    </row>
    <row r="29" spans="1:18" ht="17.25" customHeight="1">
      <c r="A29" s="77">
        <v>4</v>
      </c>
      <c r="B29" s="78" t="s">
        <v>42</v>
      </c>
      <c r="C29" s="79">
        <v>857941</v>
      </c>
      <c r="D29" s="80">
        <f t="shared" si="7"/>
        <v>750000</v>
      </c>
      <c r="E29" s="81"/>
      <c r="F29" s="82">
        <f t="shared" si="8"/>
        <v>750000</v>
      </c>
      <c r="G29" s="82">
        <f t="shared" si="8"/>
        <v>786162</v>
      </c>
      <c r="H29" s="92">
        <f t="shared" si="1"/>
        <v>104.8216</v>
      </c>
      <c r="I29" s="91">
        <f t="shared" si="2"/>
        <v>91.63357387046429</v>
      </c>
      <c r="J29" s="85"/>
      <c r="K29" s="89">
        <v>750000</v>
      </c>
      <c r="L29" s="82">
        <v>750000</v>
      </c>
      <c r="M29" s="82">
        <v>786162</v>
      </c>
      <c r="N29" s="88">
        <f t="shared" si="3"/>
        <v>104.8216</v>
      </c>
      <c r="O29" s="111"/>
      <c r="P29" s="82"/>
      <c r="Q29" s="82"/>
      <c r="R29" s="90"/>
    </row>
    <row r="30" spans="1:18" ht="23.25" customHeight="1">
      <c r="A30" s="77">
        <v>5</v>
      </c>
      <c r="B30" s="78" t="s">
        <v>43</v>
      </c>
      <c r="C30" s="79">
        <v>170724</v>
      </c>
      <c r="D30" s="80">
        <f t="shared" si="7"/>
        <v>120000</v>
      </c>
      <c r="E30" s="81"/>
      <c r="F30" s="82">
        <f t="shared" si="8"/>
        <v>120000</v>
      </c>
      <c r="G30" s="82">
        <f t="shared" si="8"/>
        <v>126556</v>
      </c>
      <c r="H30" s="92">
        <f t="shared" si="1"/>
        <v>105.46333333333334</v>
      </c>
      <c r="I30" s="91">
        <f t="shared" si="2"/>
        <v>74.129003537874</v>
      </c>
      <c r="J30" s="85"/>
      <c r="K30" s="89">
        <v>120000</v>
      </c>
      <c r="L30" s="82">
        <v>120000</v>
      </c>
      <c r="M30" s="82">
        <v>126556</v>
      </c>
      <c r="N30" s="88">
        <f t="shared" si="3"/>
        <v>105.46333333333334</v>
      </c>
      <c r="O30" s="111"/>
      <c r="P30" s="82"/>
      <c r="Q30" s="82"/>
      <c r="R30" s="90"/>
    </row>
    <row r="31" spans="1:18" ht="16.5" customHeight="1" thickBot="1">
      <c r="A31" s="77">
        <v>6</v>
      </c>
      <c r="B31" s="78" t="s">
        <v>44</v>
      </c>
      <c r="C31" s="79">
        <v>687615</v>
      </c>
      <c r="D31" s="80">
        <f t="shared" si="7"/>
        <v>640000</v>
      </c>
      <c r="E31" s="81">
        <f t="shared" si="5"/>
        <v>458560</v>
      </c>
      <c r="F31" s="82">
        <f t="shared" si="8"/>
        <v>1098560</v>
      </c>
      <c r="G31" s="82">
        <f t="shared" si="8"/>
        <v>1096134</v>
      </c>
      <c r="H31" s="92">
        <f t="shared" si="1"/>
        <v>99.77916545295659</v>
      </c>
      <c r="I31" s="93">
        <f t="shared" si="2"/>
        <v>159.41100761327195</v>
      </c>
      <c r="J31" s="85"/>
      <c r="K31" s="89">
        <v>640000</v>
      </c>
      <c r="L31" s="82">
        <v>1098560</v>
      </c>
      <c r="M31" s="82">
        <v>1096134</v>
      </c>
      <c r="N31" s="88">
        <f t="shared" si="3"/>
        <v>99.77916545295659</v>
      </c>
      <c r="O31" s="89"/>
      <c r="P31" s="82"/>
      <c r="Q31" s="82"/>
      <c r="R31" s="90"/>
    </row>
    <row r="32" spans="1:18" ht="49.5" customHeight="1" thickBot="1" thickTop="1">
      <c r="A32" s="112" t="s">
        <v>45</v>
      </c>
      <c r="B32" s="113" t="s">
        <v>46</v>
      </c>
      <c r="C32" s="114">
        <f>SUM(C33:C34)</f>
        <v>106383229</v>
      </c>
      <c r="D32" s="115">
        <f t="shared" si="7"/>
        <v>91797321</v>
      </c>
      <c r="E32" s="116">
        <f t="shared" si="5"/>
        <v>1200000</v>
      </c>
      <c r="F32" s="117">
        <f t="shared" si="8"/>
        <v>92997321</v>
      </c>
      <c r="G32" s="117">
        <f t="shared" si="8"/>
        <v>103005637</v>
      </c>
      <c r="H32" s="118">
        <f>G32/F32*100</f>
        <v>110.76194012083423</v>
      </c>
      <c r="I32" s="119">
        <f t="shared" si="2"/>
        <v>96.82507098933799</v>
      </c>
      <c r="J32" s="120">
        <f>G32/$G$49*100</f>
        <v>30.835629648766854</v>
      </c>
      <c r="K32" s="73">
        <f>SUM(K33:K34)</f>
        <v>72010628</v>
      </c>
      <c r="L32" s="69">
        <f>SUM(L33:L34)</f>
        <v>72910628</v>
      </c>
      <c r="M32" s="69">
        <f>SUM(M33:M34)</f>
        <v>80671228</v>
      </c>
      <c r="N32" s="76">
        <f>M32/L32*100</f>
        <v>110.64399006410972</v>
      </c>
      <c r="O32" s="73">
        <f>SUM(O33:O34)</f>
        <v>19786693</v>
      </c>
      <c r="P32" s="68">
        <f>SUM(P33:P34)</f>
        <v>20086693</v>
      </c>
      <c r="Q32" s="69">
        <f>SUM(Q33:Q34)</f>
        <v>22334409</v>
      </c>
      <c r="R32" s="75">
        <f aca="true" t="shared" si="9" ref="R32:R49">Q32/P32*100</f>
        <v>111.19007494165416</v>
      </c>
    </row>
    <row r="33" spans="1:18" ht="26.25" customHeight="1" thickTop="1">
      <c r="A33" s="121">
        <v>1</v>
      </c>
      <c r="B33" s="122" t="s">
        <v>47</v>
      </c>
      <c r="C33" s="79">
        <v>99031392</v>
      </c>
      <c r="D33" s="80">
        <f t="shared" si="7"/>
        <v>87947321</v>
      </c>
      <c r="E33" s="81"/>
      <c r="F33" s="81">
        <f t="shared" si="8"/>
        <v>87947321</v>
      </c>
      <c r="G33" s="81">
        <f t="shared" si="8"/>
        <v>97544300</v>
      </c>
      <c r="H33" s="123">
        <f>G33/F33*100</f>
        <v>110.9121902644425</v>
      </c>
      <c r="I33" s="124">
        <f t="shared" si="2"/>
        <v>98.49836302412068</v>
      </c>
      <c r="J33" s="125"/>
      <c r="K33" s="126">
        <v>68660628</v>
      </c>
      <c r="L33" s="127">
        <v>68660628</v>
      </c>
      <c r="M33" s="128">
        <v>76153005</v>
      </c>
      <c r="N33" s="129">
        <f>M33/L33*100</f>
        <v>110.91218827768368</v>
      </c>
      <c r="O33" s="128">
        <v>19286693</v>
      </c>
      <c r="P33" s="127">
        <v>19286693</v>
      </c>
      <c r="Q33" s="127">
        <v>21391295</v>
      </c>
      <c r="R33" s="129">
        <f t="shared" si="9"/>
        <v>110.91219733730402</v>
      </c>
    </row>
    <row r="34" spans="1:18" ht="27" customHeight="1" thickBot="1">
      <c r="A34" s="121">
        <v>2</v>
      </c>
      <c r="B34" s="122" t="s">
        <v>48</v>
      </c>
      <c r="C34" s="79">
        <v>7351837</v>
      </c>
      <c r="D34" s="80">
        <f t="shared" si="7"/>
        <v>3850000</v>
      </c>
      <c r="E34" s="81">
        <f t="shared" si="5"/>
        <v>1200000</v>
      </c>
      <c r="F34" s="130">
        <f t="shared" si="8"/>
        <v>5050000</v>
      </c>
      <c r="G34" s="130">
        <f t="shared" si="8"/>
        <v>5461337</v>
      </c>
      <c r="H34" s="131">
        <f>G34/F34*100</f>
        <v>108.14528712871288</v>
      </c>
      <c r="I34" s="93">
        <f t="shared" si="2"/>
        <v>74.28533848070897</v>
      </c>
      <c r="J34" s="132"/>
      <c r="K34" s="133">
        <v>3350000</v>
      </c>
      <c r="L34" s="130">
        <v>4250000</v>
      </c>
      <c r="M34" s="86">
        <v>4518223</v>
      </c>
      <c r="N34" s="90">
        <f>M34/L34*100</f>
        <v>106.31112941176471</v>
      </c>
      <c r="O34" s="86">
        <v>500000</v>
      </c>
      <c r="P34" s="81">
        <v>800000</v>
      </c>
      <c r="Q34" s="81">
        <v>943114</v>
      </c>
      <c r="R34" s="88">
        <f t="shared" si="9"/>
        <v>117.88924999999999</v>
      </c>
    </row>
    <row r="35" spans="1:18" ht="16.5" customHeight="1" thickBot="1" thickTop="1">
      <c r="A35" s="65" t="s">
        <v>49</v>
      </c>
      <c r="B35" s="66" t="s">
        <v>50</v>
      </c>
      <c r="C35" s="94">
        <v>17133279</v>
      </c>
      <c r="D35" s="67">
        <f t="shared" si="7"/>
        <v>12621220</v>
      </c>
      <c r="E35" s="68">
        <f t="shared" si="5"/>
        <v>2977307</v>
      </c>
      <c r="F35" s="69">
        <f t="shared" si="8"/>
        <v>15598527</v>
      </c>
      <c r="G35" s="69">
        <f t="shared" si="8"/>
        <v>16703845</v>
      </c>
      <c r="H35" s="95">
        <f t="shared" si="1"/>
        <v>107.08604088065495</v>
      </c>
      <c r="I35" s="71">
        <f t="shared" si="2"/>
        <v>97.49356792707339</v>
      </c>
      <c r="J35" s="72">
        <f>G35/$G$49*100</f>
        <v>5.000440685886016</v>
      </c>
      <c r="K35" s="73">
        <f>8613820+100000</f>
        <v>8713820</v>
      </c>
      <c r="L35" s="69">
        <f>10845864</f>
        <v>10845864</v>
      </c>
      <c r="M35" s="69">
        <f>11737869+866</f>
        <v>11738735</v>
      </c>
      <c r="N35" s="76">
        <f t="shared" si="3"/>
        <v>108.23236396842151</v>
      </c>
      <c r="O35" s="73">
        <v>3907400</v>
      </c>
      <c r="P35" s="69">
        <v>4752663</v>
      </c>
      <c r="Q35" s="69">
        <v>4965110</v>
      </c>
      <c r="R35" s="75">
        <f t="shared" si="9"/>
        <v>104.4700623629321</v>
      </c>
    </row>
    <row r="36" spans="1:18" ht="25.5" customHeight="1" thickBot="1" thickTop="1">
      <c r="A36" s="65" t="s">
        <v>51</v>
      </c>
      <c r="B36" s="66" t="s">
        <v>52</v>
      </c>
      <c r="C36" s="94">
        <f>SUM(C37:C39)</f>
        <v>82675772</v>
      </c>
      <c r="D36" s="67">
        <f>SUM(D37:D39)</f>
        <v>83532188</v>
      </c>
      <c r="E36" s="68">
        <f t="shared" si="5"/>
        <v>7434352</v>
      </c>
      <c r="F36" s="69">
        <f>SUM(F37:F39)</f>
        <v>90966540</v>
      </c>
      <c r="G36" s="69">
        <f>SUM(G37:G39)</f>
        <v>90966540</v>
      </c>
      <c r="H36" s="95">
        <f t="shared" si="1"/>
        <v>100</v>
      </c>
      <c r="I36" s="71">
        <f t="shared" si="2"/>
        <v>110.02805029749223</v>
      </c>
      <c r="J36" s="72">
        <f>G36/$G$49*100</f>
        <v>27.231621681731223</v>
      </c>
      <c r="K36" s="73">
        <f>SUM(K37:K39)</f>
        <v>36700082</v>
      </c>
      <c r="L36" s="69">
        <f>SUM(L37:L39)</f>
        <v>38429349</v>
      </c>
      <c r="M36" s="69">
        <f>SUM(M37:M39)</f>
        <v>38429349</v>
      </c>
      <c r="N36" s="76">
        <f t="shared" si="3"/>
        <v>100</v>
      </c>
      <c r="O36" s="73">
        <f>SUM(O37:O39)</f>
        <v>46832106</v>
      </c>
      <c r="P36" s="69">
        <f>SUM(P37:P39)</f>
        <v>52537191</v>
      </c>
      <c r="Q36" s="69">
        <f>SUM(Q37:Q39)</f>
        <v>52537191</v>
      </c>
      <c r="R36" s="75">
        <f t="shared" si="9"/>
        <v>100</v>
      </c>
    </row>
    <row r="37" spans="1:18" ht="15.75" customHeight="1" thickTop="1">
      <c r="A37" s="77">
        <v>1</v>
      </c>
      <c r="B37" s="78" t="s">
        <v>53</v>
      </c>
      <c r="C37" s="79">
        <v>75596837</v>
      </c>
      <c r="D37" s="80">
        <f>K37+O37</f>
        <v>78044009</v>
      </c>
      <c r="E37" s="81">
        <f t="shared" si="5"/>
        <v>6234354</v>
      </c>
      <c r="F37" s="82">
        <f aca="true" t="shared" si="10" ref="F37:G39">L37+P37</f>
        <v>84278363</v>
      </c>
      <c r="G37" s="82">
        <f t="shared" si="10"/>
        <v>84278363</v>
      </c>
      <c r="H37" s="92">
        <f t="shared" si="1"/>
        <v>100</v>
      </c>
      <c r="I37" s="84">
        <f t="shared" si="2"/>
        <v>111.48398047394497</v>
      </c>
      <c r="J37" s="85"/>
      <c r="K37" s="89">
        <v>36121645</v>
      </c>
      <c r="L37" s="82">
        <v>37850914</v>
      </c>
      <c r="M37" s="82">
        <v>37850914</v>
      </c>
      <c r="N37" s="88">
        <f t="shared" si="3"/>
        <v>100</v>
      </c>
      <c r="O37" s="89">
        <v>41922364</v>
      </c>
      <c r="P37" s="82">
        <v>46427449</v>
      </c>
      <c r="Q37" s="82">
        <v>46427449</v>
      </c>
      <c r="R37" s="90">
        <f t="shared" si="9"/>
        <v>100</v>
      </c>
    </row>
    <row r="38" spans="1:18" ht="17.25" customHeight="1">
      <c r="A38" s="77">
        <v>2</v>
      </c>
      <c r="B38" s="78" t="s">
        <v>54</v>
      </c>
      <c r="C38" s="79">
        <v>1000000</v>
      </c>
      <c r="D38" s="80"/>
      <c r="E38" s="81">
        <f t="shared" si="5"/>
        <v>1289509</v>
      </c>
      <c r="F38" s="82">
        <f t="shared" si="10"/>
        <v>1289509</v>
      </c>
      <c r="G38" s="82">
        <f t="shared" si="10"/>
        <v>1289509</v>
      </c>
      <c r="H38" s="92">
        <f t="shared" si="1"/>
        <v>100</v>
      </c>
      <c r="I38" s="91">
        <f t="shared" si="2"/>
        <v>128.9509</v>
      </c>
      <c r="J38" s="85"/>
      <c r="K38" s="89"/>
      <c r="L38" s="82">
        <v>89509</v>
      </c>
      <c r="M38" s="82">
        <v>89509</v>
      </c>
      <c r="N38" s="88">
        <f t="shared" si="3"/>
        <v>100</v>
      </c>
      <c r="O38" s="89"/>
      <c r="P38" s="82">
        <v>1200000</v>
      </c>
      <c r="Q38" s="82">
        <v>1200000</v>
      </c>
      <c r="R38" s="90">
        <f t="shared" si="9"/>
        <v>100</v>
      </c>
    </row>
    <row r="39" spans="1:18" ht="15.75" customHeight="1" thickBot="1">
      <c r="A39" s="77">
        <v>3</v>
      </c>
      <c r="B39" s="78" t="s">
        <v>55</v>
      </c>
      <c r="C39" s="79">
        <v>6078935</v>
      </c>
      <c r="D39" s="80">
        <f>K39+O39</f>
        <v>5488179</v>
      </c>
      <c r="E39" s="81">
        <f>F39-D39</f>
        <v>-89511</v>
      </c>
      <c r="F39" s="82">
        <f t="shared" si="10"/>
        <v>5398668</v>
      </c>
      <c r="G39" s="82">
        <f t="shared" si="10"/>
        <v>5398668</v>
      </c>
      <c r="H39" s="123">
        <f t="shared" si="1"/>
        <v>100</v>
      </c>
      <c r="I39" s="91">
        <f t="shared" si="2"/>
        <v>88.80943783738434</v>
      </c>
      <c r="J39" s="85"/>
      <c r="K39" s="134">
        <v>578437</v>
      </c>
      <c r="L39" s="135">
        <v>488926</v>
      </c>
      <c r="M39" s="135">
        <v>488926</v>
      </c>
      <c r="N39" s="136">
        <f t="shared" si="3"/>
        <v>100</v>
      </c>
      <c r="O39" s="134">
        <v>4909742</v>
      </c>
      <c r="P39" s="135">
        <v>4909742</v>
      </c>
      <c r="Q39" s="135">
        <v>4909742</v>
      </c>
      <c r="R39" s="137">
        <f t="shared" si="9"/>
        <v>100</v>
      </c>
    </row>
    <row r="40" spans="1:18" ht="31.5" customHeight="1" thickBot="1" thickTop="1">
      <c r="A40" s="65" t="s">
        <v>56</v>
      </c>
      <c r="B40" s="66" t="s">
        <v>57</v>
      </c>
      <c r="C40" s="94">
        <v>7929920</v>
      </c>
      <c r="D40" s="67">
        <f>K40+O40</f>
        <v>4803048</v>
      </c>
      <c r="E40" s="68">
        <f t="shared" si="5"/>
        <v>3853553</v>
      </c>
      <c r="F40" s="69">
        <f>L40+P40</f>
        <v>8656601</v>
      </c>
      <c r="G40" s="69">
        <f>M40+Q40</f>
        <v>10838840</v>
      </c>
      <c r="H40" s="138">
        <f>G40/F40*100</f>
        <v>125.20895903600038</v>
      </c>
      <c r="I40" s="71">
        <f t="shared" si="2"/>
        <v>136.68284169323272</v>
      </c>
      <c r="J40" s="72">
        <v>3.3</v>
      </c>
      <c r="K40" s="139"/>
      <c r="L40" s="140">
        <v>2052082</v>
      </c>
      <c r="M40" s="140">
        <v>4106435</v>
      </c>
      <c r="N40" s="141">
        <f t="shared" si="3"/>
        <v>200.11066809221072</v>
      </c>
      <c r="O40" s="139">
        <v>4803048</v>
      </c>
      <c r="P40" s="140">
        <v>6604519</v>
      </c>
      <c r="Q40" s="140">
        <v>6732405</v>
      </c>
      <c r="R40" s="141">
        <f t="shared" si="9"/>
        <v>101.93634085994756</v>
      </c>
    </row>
    <row r="41" spans="1:18" ht="12" customHeight="1" thickTop="1">
      <c r="A41" s="142"/>
      <c r="B41" s="78" t="s">
        <v>58</v>
      </c>
      <c r="C41" s="79"/>
      <c r="D41" s="80"/>
      <c r="E41" s="81"/>
      <c r="F41" s="86"/>
      <c r="G41" s="82"/>
      <c r="H41" s="143"/>
      <c r="I41" s="84"/>
      <c r="J41" s="85"/>
      <c r="K41" s="89"/>
      <c r="L41" s="82"/>
      <c r="M41" s="82"/>
      <c r="N41" s="88"/>
      <c r="O41" s="89"/>
      <c r="P41" s="82"/>
      <c r="Q41" s="82"/>
      <c r="R41" s="144"/>
    </row>
    <row r="42" spans="1:18" s="156" customFormat="1" ht="28.5" customHeight="1">
      <c r="A42" s="145" t="s">
        <v>59</v>
      </c>
      <c r="B42" s="146" t="s">
        <v>60</v>
      </c>
      <c r="C42" s="147">
        <v>286986</v>
      </c>
      <c r="D42" s="148"/>
      <c r="E42" s="149"/>
      <c r="F42" s="149"/>
      <c r="G42" s="149"/>
      <c r="H42" s="150"/>
      <c r="I42" s="91"/>
      <c r="J42" s="151"/>
      <c r="K42" s="152"/>
      <c r="L42" s="153"/>
      <c r="M42" s="153"/>
      <c r="N42" s="154"/>
      <c r="O42" s="152"/>
      <c r="P42" s="153"/>
      <c r="Q42" s="153"/>
      <c r="R42" s="155"/>
    </row>
    <row r="43" spans="1:18" s="168" customFormat="1" ht="34.5" customHeight="1" thickBot="1">
      <c r="A43" s="157" t="s">
        <v>59</v>
      </c>
      <c r="B43" s="158" t="s">
        <v>61</v>
      </c>
      <c r="C43" s="159"/>
      <c r="D43" s="160"/>
      <c r="E43" s="149">
        <f aca="true" t="shared" si="11" ref="E43:E50">F43-D43</f>
        <v>1515000</v>
      </c>
      <c r="F43" s="161">
        <f aca="true" t="shared" si="12" ref="F43:G48">L43+P43</f>
        <v>1515000</v>
      </c>
      <c r="G43" s="161">
        <f t="shared" si="12"/>
        <v>1515988</v>
      </c>
      <c r="H43" s="162">
        <f>G43/F43*100</f>
        <v>100.06521452145213</v>
      </c>
      <c r="I43" s="93"/>
      <c r="J43" s="163"/>
      <c r="K43" s="164"/>
      <c r="L43" s="165"/>
      <c r="M43" s="165"/>
      <c r="N43" s="166"/>
      <c r="O43" s="164"/>
      <c r="P43" s="165">
        <v>1515000</v>
      </c>
      <c r="Q43" s="165">
        <v>1515988</v>
      </c>
      <c r="R43" s="167">
        <f>Q43/P43*100</f>
        <v>100.06521452145213</v>
      </c>
    </row>
    <row r="44" spans="1:18" ht="27.75" customHeight="1" thickBot="1" thickTop="1">
      <c r="A44" s="65" t="s">
        <v>62</v>
      </c>
      <c r="B44" s="66" t="s">
        <v>63</v>
      </c>
      <c r="C44" s="94">
        <f>C45+C47+C48</f>
        <v>36391472</v>
      </c>
      <c r="D44" s="67">
        <f>K44+O44</f>
        <v>33869328</v>
      </c>
      <c r="E44" s="169">
        <f>F44-D44</f>
        <v>7662777.780000001</v>
      </c>
      <c r="F44" s="170">
        <f t="shared" si="12"/>
        <v>41532105.78</v>
      </c>
      <c r="G44" s="69">
        <f t="shared" si="12"/>
        <v>38667563</v>
      </c>
      <c r="H44" s="95">
        <f t="shared" si="1"/>
        <v>93.10282316246186</v>
      </c>
      <c r="I44" s="71">
        <f t="shared" si="2"/>
        <v>106.25446258398121</v>
      </c>
      <c r="J44" s="72">
        <f>G44/$G$49*100</f>
        <v>11.575469914217997</v>
      </c>
      <c r="K44" s="73">
        <f>K45+K47+K48</f>
        <v>25883728</v>
      </c>
      <c r="L44" s="69">
        <f>L45+L47+L48</f>
        <v>31498084.78</v>
      </c>
      <c r="M44" s="69">
        <f>M45+M47+M48</f>
        <v>28615449</v>
      </c>
      <c r="N44" s="76">
        <f t="shared" si="3"/>
        <v>90.8482188674838</v>
      </c>
      <c r="O44" s="69">
        <f>O45+O47+O48</f>
        <v>7985600</v>
      </c>
      <c r="P44" s="69">
        <f>P45+P47+P48</f>
        <v>10034021</v>
      </c>
      <c r="Q44" s="69">
        <f>Q45+Q47+Q48</f>
        <v>10052114</v>
      </c>
      <c r="R44" s="75">
        <f t="shared" si="9"/>
        <v>100.18031654508196</v>
      </c>
    </row>
    <row r="45" spans="1:18" ht="17.25" customHeight="1" thickTop="1">
      <c r="A45" s="171">
        <v>1</v>
      </c>
      <c r="B45" s="78" t="s">
        <v>64</v>
      </c>
      <c r="C45" s="79">
        <v>7748727</v>
      </c>
      <c r="D45" s="80">
        <f>K45+O45</f>
        <v>5307218</v>
      </c>
      <c r="E45" s="81">
        <f t="shared" si="11"/>
        <v>3558272</v>
      </c>
      <c r="F45" s="82">
        <f t="shared" si="12"/>
        <v>8865490</v>
      </c>
      <c r="G45" s="82">
        <f t="shared" si="12"/>
        <v>8688212</v>
      </c>
      <c r="H45" s="92">
        <f t="shared" si="1"/>
        <v>98.0003586942177</v>
      </c>
      <c r="I45" s="84">
        <f t="shared" si="2"/>
        <v>112.12437862374038</v>
      </c>
      <c r="J45" s="85"/>
      <c r="K45" s="89">
        <v>5110218</v>
      </c>
      <c r="L45" s="82">
        <v>8147108</v>
      </c>
      <c r="M45" s="82">
        <v>7951025</v>
      </c>
      <c r="N45" s="88">
        <f t="shared" si="3"/>
        <v>97.59321958172151</v>
      </c>
      <c r="O45" s="89">
        <v>197000</v>
      </c>
      <c r="P45" s="82">
        <v>718382</v>
      </c>
      <c r="Q45" s="82">
        <v>737187</v>
      </c>
      <c r="R45" s="90">
        <f t="shared" si="9"/>
        <v>102.61768808238514</v>
      </c>
    </row>
    <row r="46" spans="1:18" s="184" customFormat="1" ht="40.5" customHeight="1">
      <c r="A46" s="172" t="s">
        <v>59</v>
      </c>
      <c r="B46" s="173" t="s">
        <v>65</v>
      </c>
      <c r="C46" s="174">
        <v>424357</v>
      </c>
      <c r="D46" s="175">
        <f>K46+O46</f>
        <v>197000</v>
      </c>
      <c r="E46" s="176">
        <f t="shared" si="11"/>
        <v>1213220</v>
      </c>
      <c r="F46" s="177">
        <f t="shared" si="12"/>
        <v>1410220</v>
      </c>
      <c r="G46" s="177">
        <f t="shared" si="12"/>
        <v>1429553</v>
      </c>
      <c r="H46" s="178">
        <f t="shared" si="1"/>
        <v>101.37092084922921</v>
      </c>
      <c r="I46" s="179">
        <f t="shared" si="2"/>
        <v>336.8750839505417</v>
      </c>
      <c r="J46" s="180"/>
      <c r="K46" s="181"/>
      <c r="L46" s="177">
        <v>920016</v>
      </c>
      <c r="M46" s="177">
        <v>916000</v>
      </c>
      <c r="N46" s="182">
        <f t="shared" si="3"/>
        <v>99.56348585241996</v>
      </c>
      <c r="O46" s="181">
        <v>197000</v>
      </c>
      <c r="P46" s="177">
        <v>490204</v>
      </c>
      <c r="Q46" s="177">
        <v>513553</v>
      </c>
      <c r="R46" s="183">
        <f t="shared" si="9"/>
        <v>104.76311902799651</v>
      </c>
    </row>
    <row r="47" spans="1:18" s="195" customFormat="1" ht="24.75" customHeight="1">
      <c r="A47" s="185">
        <v>2</v>
      </c>
      <c r="B47" s="186" t="s">
        <v>66</v>
      </c>
      <c r="C47" s="187">
        <v>28379730</v>
      </c>
      <c r="D47" s="188">
        <f>K47+O47</f>
        <v>28537510</v>
      </c>
      <c r="E47" s="189">
        <f t="shared" si="11"/>
        <v>4002860.780000001</v>
      </c>
      <c r="F47" s="190">
        <f>L47+P47</f>
        <v>32540370.78</v>
      </c>
      <c r="G47" s="190">
        <f>M47+Q47</f>
        <v>29853955</v>
      </c>
      <c r="H47" s="191">
        <f>G47/F47*100</f>
        <v>91.74436026509221</v>
      </c>
      <c r="I47" s="91">
        <f t="shared" si="2"/>
        <v>105.19464068192332</v>
      </c>
      <c r="J47" s="85"/>
      <c r="K47" s="192">
        <v>20756910</v>
      </c>
      <c r="L47" s="190">
        <v>23299196.78</v>
      </c>
      <c r="M47" s="190">
        <v>20613493</v>
      </c>
      <c r="N47" s="193">
        <f>M47/L47*100</f>
        <v>88.47297696414408</v>
      </c>
      <c r="O47" s="192">
        <v>7780600</v>
      </c>
      <c r="P47" s="190">
        <v>9241174</v>
      </c>
      <c r="Q47" s="190">
        <v>9240462</v>
      </c>
      <c r="R47" s="194">
        <f>Q47/P47*100</f>
        <v>99.99229535121836</v>
      </c>
    </row>
    <row r="48" spans="1:18" ht="40.5" customHeight="1" thickBot="1">
      <c r="A48" s="171">
        <v>3</v>
      </c>
      <c r="B48" s="196" t="s">
        <v>67</v>
      </c>
      <c r="C48" s="79">
        <v>263015</v>
      </c>
      <c r="D48" s="101">
        <f>K48+O48</f>
        <v>24600</v>
      </c>
      <c r="E48" s="81">
        <f t="shared" si="11"/>
        <v>101645</v>
      </c>
      <c r="F48" s="82">
        <f t="shared" si="12"/>
        <v>126245</v>
      </c>
      <c r="G48" s="82">
        <f t="shared" si="12"/>
        <v>125396</v>
      </c>
      <c r="H48" s="123">
        <f t="shared" si="1"/>
        <v>99.32749811873738</v>
      </c>
      <c r="I48" s="93">
        <f t="shared" si="2"/>
        <v>47.67636826796951</v>
      </c>
      <c r="J48" s="132"/>
      <c r="K48" s="89">
        <v>16600</v>
      </c>
      <c r="L48" s="82">
        <v>51780</v>
      </c>
      <c r="M48" s="82">
        <v>50931</v>
      </c>
      <c r="N48" s="88">
        <f t="shared" si="3"/>
        <v>98.3603707995365</v>
      </c>
      <c r="O48" s="89">
        <v>8000</v>
      </c>
      <c r="P48" s="82">
        <v>74465</v>
      </c>
      <c r="Q48" s="82">
        <v>74465</v>
      </c>
      <c r="R48" s="90">
        <f t="shared" si="9"/>
        <v>100</v>
      </c>
    </row>
    <row r="49" spans="1:18" ht="27.75" customHeight="1" thickBot="1" thickTop="1">
      <c r="A49" s="197" t="s">
        <v>68</v>
      </c>
      <c r="B49" s="198"/>
      <c r="C49" s="199">
        <f>C7+C36+C40+C44</f>
        <v>324295292</v>
      </c>
      <c r="D49" s="67">
        <f>D7+D36+D40+D44</f>
        <v>291951255</v>
      </c>
      <c r="E49" s="169">
        <f t="shared" si="11"/>
        <v>26606549.77999997</v>
      </c>
      <c r="F49" s="169">
        <f>F44+F40+F36+F7</f>
        <v>318557804.78</v>
      </c>
      <c r="G49" s="170">
        <f>G7+G36+G40+G44</f>
        <v>334047458</v>
      </c>
      <c r="H49" s="95">
        <f t="shared" si="1"/>
        <v>104.86243092700158</v>
      </c>
      <c r="I49" s="71">
        <f t="shared" si="2"/>
        <v>103.00718704235767</v>
      </c>
      <c r="J49" s="72">
        <f>G49/G49*100</f>
        <v>100</v>
      </c>
      <c r="K49" s="200">
        <f>K7+K36+K40+K44</f>
        <v>208636408</v>
      </c>
      <c r="L49" s="169">
        <f>L7+L36+L40+L44</f>
        <v>224542717.78</v>
      </c>
      <c r="M49" s="170">
        <f>M7+M36+M40+M44</f>
        <v>237426229</v>
      </c>
      <c r="N49" s="76">
        <f t="shared" si="3"/>
        <v>105.73766602069136</v>
      </c>
      <c r="O49" s="67">
        <f>O7+O36+O40+O44</f>
        <v>83314847</v>
      </c>
      <c r="P49" s="68">
        <f>P7+P36+P40+P44</f>
        <v>94015087</v>
      </c>
      <c r="Q49" s="73">
        <f>Q7+Q36+Q40+Q44</f>
        <v>96621229</v>
      </c>
      <c r="R49" s="75">
        <f t="shared" si="9"/>
        <v>102.77204657588628</v>
      </c>
    </row>
    <row r="50" spans="1:18" s="213" customFormat="1" ht="17.25" customHeight="1" thickTop="1">
      <c r="A50" s="201" t="s">
        <v>69</v>
      </c>
      <c r="B50" s="202"/>
      <c r="C50" s="203">
        <v>295652547</v>
      </c>
      <c r="D50" s="204">
        <f>K50+O50</f>
        <v>263389145</v>
      </c>
      <c r="E50" s="205">
        <f t="shared" si="11"/>
        <v>20987044</v>
      </c>
      <c r="F50" s="206">
        <f>L50+P50</f>
        <v>284376189</v>
      </c>
      <c r="G50" s="206">
        <f>M50+Q50</f>
        <v>302552119</v>
      </c>
      <c r="H50" s="207">
        <f>G50/F50*100</f>
        <v>106.39150910064414</v>
      </c>
      <c r="I50" s="208">
        <f t="shared" si="2"/>
        <v>102.33367581981292</v>
      </c>
      <c r="J50" s="209">
        <f>G50/G49*100</f>
        <v>90.57159746445369</v>
      </c>
      <c r="K50" s="210">
        <f>K49-K53-K54</f>
        <v>187862898</v>
      </c>
      <c r="L50" s="206">
        <f>L49-L53-L54</f>
        <v>201191741</v>
      </c>
      <c r="M50" s="206">
        <f>M49-M53-M54</f>
        <v>216761805</v>
      </c>
      <c r="N50" s="211">
        <f>M50/L50*100</f>
        <v>107.73891807020051</v>
      </c>
      <c r="O50" s="206">
        <f>O49-O53-O54</f>
        <v>75526247</v>
      </c>
      <c r="P50" s="206">
        <f>P49-P53-P54</f>
        <v>83184448</v>
      </c>
      <c r="Q50" s="206">
        <f>Q49-Q53-Q54</f>
        <v>85790314</v>
      </c>
      <c r="R50" s="212">
        <f>Q50/P50*100</f>
        <v>103.13263604273722</v>
      </c>
    </row>
    <row r="51" spans="1:18" s="213" customFormat="1" ht="9.75" customHeight="1">
      <c r="A51" s="214" t="s">
        <v>58</v>
      </c>
      <c r="B51" s="215"/>
      <c r="C51" s="216"/>
      <c r="D51" s="217"/>
      <c r="E51" s="218"/>
      <c r="F51" s="219"/>
      <c r="G51" s="220"/>
      <c r="H51" s="221"/>
      <c r="I51" s="222"/>
      <c r="J51" s="223"/>
      <c r="K51" s="219"/>
      <c r="L51" s="219"/>
      <c r="M51" s="220"/>
      <c r="N51" s="224"/>
      <c r="O51" s="225"/>
      <c r="P51" s="219"/>
      <c r="Q51" s="220"/>
      <c r="R51" s="226"/>
    </row>
    <row r="52" spans="1:18" s="213" customFormat="1" ht="26.25" customHeight="1">
      <c r="A52" s="227"/>
      <c r="B52" s="228" t="s">
        <v>70</v>
      </c>
      <c r="C52" s="174">
        <f>C42+C46</f>
        <v>711343</v>
      </c>
      <c r="D52" s="175">
        <f>K52+O52</f>
        <v>197000</v>
      </c>
      <c r="E52" s="229">
        <f>F52-D52</f>
        <v>1213220</v>
      </c>
      <c r="F52" s="181">
        <f aca="true" t="shared" si="13" ref="F52:G54">L52+P52</f>
        <v>1410220</v>
      </c>
      <c r="G52" s="181">
        <f t="shared" si="13"/>
        <v>1429553</v>
      </c>
      <c r="H52" s="230">
        <f>G52/F52*100</f>
        <v>101.37092084922921</v>
      </c>
      <c r="I52" s="179">
        <f t="shared" si="2"/>
        <v>200.9653570780903</v>
      </c>
      <c r="J52" s="85"/>
      <c r="K52" s="231"/>
      <c r="L52" s="176">
        <f>L46</f>
        <v>920016</v>
      </c>
      <c r="M52" s="231">
        <f>M46</f>
        <v>916000</v>
      </c>
      <c r="N52" s="88"/>
      <c r="O52" s="175">
        <f>O46+O43</f>
        <v>197000</v>
      </c>
      <c r="P52" s="176">
        <f>P46</f>
        <v>490204</v>
      </c>
      <c r="Q52" s="231">
        <f>Q46</f>
        <v>513553</v>
      </c>
      <c r="R52" s="90"/>
    </row>
    <row r="53" spans="1:19" s="244" customFormat="1" ht="26.25" customHeight="1">
      <c r="A53" s="232" t="s">
        <v>71</v>
      </c>
      <c r="B53" s="233"/>
      <c r="C53" s="234">
        <v>28379730</v>
      </c>
      <c r="D53" s="235">
        <f>K53+O53</f>
        <v>28537510</v>
      </c>
      <c r="E53" s="236">
        <f>F53-D53</f>
        <v>4002860.780000001</v>
      </c>
      <c r="F53" s="237">
        <f t="shared" si="13"/>
        <v>32540370.78</v>
      </c>
      <c r="G53" s="237">
        <f t="shared" si="13"/>
        <v>29853955</v>
      </c>
      <c r="H53" s="238">
        <f>G53/F53*100</f>
        <v>91.74436026509221</v>
      </c>
      <c r="I53" s="222">
        <f t="shared" si="2"/>
        <v>105.19464068192332</v>
      </c>
      <c r="J53" s="223">
        <f>G53/G49*100</f>
        <v>8.937040017828844</v>
      </c>
      <c r="K53" s="239">
        <f aca="true" t="shared" si="14" ref="K53:M54">K47</f>
        <v>20756910</v>
      </c>
      <c r="L53" s="236">
        <f t="shared" si="14"/>
        <v>23299196.78</v>
      </c>
      <c r="M53" s="236">
        <f t="shared" si="14"/>
        <v>20613493</v>
      </c>
      <c r="N53" s="240">
        <f>M53/L53*100</f>
        <v>88.47297696414408</v>
      </c>
      <c r="O53" s="241">
        <f>O47</f>
        <v>7780600</v>
      </c>
      <c r="P53" s="236">
        <f>P47</f>
        <v>9241174</v>
      </c>
      <c r="Q53" s="239">
        <f>Q47</f>
        <v>9240462</v>
      </c>
      <c r="R53" s="242">
        <f>Q53/P53*100</f>
        <v>99.99229535121836</v>
      </c>
      <c r="S53" s="243"/>
    </row>
    <row r="54" spans="1:18" s="110" customFormat="1" ht="49.5" customHeight="1" thickBot="1">
      <c r="A54" s="245" t="s">
        <v>72</v>
      </c>
      <c r="B54" s="246"/>
      <c r="C54" s="247">
        <v>263015</v>
      </c>
      <c r="D54" s="248">
        <f>K54+O54</f>
        <v>24600</v>
      </c>
      <c r="E54" s="249">
        <f>F54-D54</f>
        <v>1616645</v>
      </c>
      <c r="F54" s="249">
        <f t="shared" si="13"/>
        <v>1641245</v>
      </c>
      <c r="G54" s="250">
        <f t="shared" si="13"/>
        <v>1641384</v>
      </c>
      <c r="H54" s="251">
        <f>G54/F54*100</f>
        <v>100.00846918040878</v>
      </c>
      <c r="I54" s="252">
        <f t="shared" si="2"/>
        <v>624.0647871794384</v>
      </c>
      <c r="J54" s="253">
        <f>G54/G49*100</f>
        <v>0.49136251771746753</v>
      </c>
      <c r="K54" s="254">
        <f t="shared" si="14"/>
        <v>16600</v>
      </c>
      <c r="L54" s="255">
        <f t="shared" si="14"/>
        <v>51780</v>
      </c>
      <c r="M54" s="255">
        <f t="shared" si="14"/>
        <v>50931</v>
      </c>
      <c r="N54" s="256">
        <f>M54/L54*100</f>
        <v>98.3603707995365</v>
      </c>
      <c r="O54" s="257">
        <f>O48</f>
        <v>8000</v>
      </c>
      <c r="P54" s="255">
        <f>P48+P43</f>
        <v>1589465</v>
      </c>
      <c r="Q54" s="255">
        <f>Q48+Q43</f>
        <v>1590453</v>
      </c>
      <c r="R54" s="258">
        <f>Q54/P54*100</f>
        <v>100.06215928000933</v>
      </c>
    </row>
    <row r="55" spans="3:17" ht="26.25" customHeight="1">
      <c r="C55" s="259"/>
      <c r="D55" s="259"/>
      <c r="E55" s="259"/>
      <c r="F55" s="259"/>
      <c r="G55" s="259"/>
      <c r="K55" s="259"/>
      <c r="L55" s="259"/>
      <c r="M55" s="259"/>
      <c r="N55" s="259"/>
      <c r="O55" s="259"/>
      <c r="P55" s="259"/>
      <c r="Q55" s="259"/>
    </row>
    <row r="56" spans="1:15" ht="15.75" customHeight="1">
      <c r="A56" s="261" t="s">
        <v>76</v>
      </c>
      <c r="C56" s="259"/>
      <c r="L56" s="259"/>
      <c r="O56" s="259"/>
    </row>
    <row r="57" spans="1:10" ht="15.75">
      <c r="A57" s="261" t="s">
        <v>74</v>
      </c>
      <c r="C57" s="259"/>
      <c r="D57" s="259"/>
      <c r="J57" s="260" t="s">
        <v>73</v>
      </c>
    </row>
    <row r="58" spans="1:3" ht="15.75">
      <c r="A58" s="261" t="s">
        <v>75</v>
      </c>
      <c r="C58" s="259"/>
    </row>
    <row r="59" ht="12.75">
      <c r="C59" s="259"/>
    </row>
    <row r="60" ht="12.75">
      <c r="C60" s="259"/>
    </row>
    <row r="61" ht="12.75">
      <c r="C61" s="259"/>
    </row>
    <row r="62" ht="12.75">
      <c r="C62" s="259"/>
    </row>
    <row r="63" ht="12.75">
      <c r="C63" s="259"/>
    </row>
  </sheetData>
  <mergeCells count="7">
    <mergeCell ref="A49:B49"/>
    <mergeCell ref="A53:B53"/>
    <mergeCell ref="A54:B54"/>
    <mergeCell ref="I1:J1"/>
    <mergeCell ref="A4:A5"/>
    <mergeCell ref="B4:B5"/>
    <mergeCell ref="C4:C5"/>
  </mergeCells>
  <printOptions horizontalCentered="1"/>
  <pageMargins left="0.2362204724409449" right="0.2362204724409449" top="0.7480314960629921" bottom="0.984251968503937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2009-04-21T08:40:13Z</cp:lastPrinted>
  <dcterms:created xsi:type="dcterms:W3CDTF">2009-04-21T08:35:20Z</dcterms:created>
  <dcterms:modified xsi:type="dcterms:W3CDTF">2009-04-21T13:24:33Z</dcterms:modified>
  <cp:category/>
  <cp:version/>
  <cp:contentType/>
  <cp:contentStatus/>
</cp:coreProperties>
</file>