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240" activeTab="0"/>
  </bookViews>
  <sheets>
    <sheet name="Arkusz1" sheetId="1" r:id="rId1"/>
  </sheets>
  <definedNames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<sst xmlns="http://schemas.openxmlformats.org/spreadsheetml/2006/main" count="126" uniqueCount="79">
  <si>
    <t>w złotych</t>
  </si>
  <si>
    <t>OGÓŁEM</t>
  </si>
  <si>
    <t>GMINA</t>
  </si>
  <si>
    <t>POWIAT</t>
  </si>
  <si>
    <t>Plan</t>
  </si>
  <si>
    <t>Wykonanie</t>
  </si>
  <si>
    <t>% wyk.</t>
  </si>
  <si>
    <t>TURYSTYKA</t>
  </si>
  <si>
    <t>Zadania z zakresu upowszechniania turystyki</t>
  </si>
  <si>
    <t>ADMINISTRACJA PUBLICZNA</t>
  </si>
  <si>
    <t>Pozostała działalność</t>
  </si>
  <si>
    <t>Dotacja celowa z budżetu na finansowanie lub dofinansowanie zadań zleconych do realizacji fundacjom</t>
  </si>
  <si>
    <t xml:space="preserve"> Ochotnicze straże pożarne</t>
  </si>
  <si>
    <t>OŚWIATA I WYCHOWANIE</t>
  </si>
  <si>
    <t>Dotacja celowa z budżetu na finansowanie lub dofinansowanie zadań zleconych do realizacji stowarzyszeniom</t>
  </si>
  <si>
    <t>OCHRONA ZDROWIA</t>
  </si>
  <si>
    <t>Zwalczanie narkomanii</t>
  </si>
  <si>
    <t xml:space="preserve">Dotacja celowa z budżetu na finansowanie lub dofinansowanie zadań zleconych do realizacji stowarzyszeniom  </t>
  </si>
  <si>
    <t>Przeciwdziałanie alkoholizmowi</t>
  </si>
  <si>
    <t xml:space="preserve">Dotacja celowa z budżetu na finansowanie lub dofinansowanie zadań zleconych do realizacji stowarzyszeniom </t>
  </si>
  <si>
    <t>POMOC  SPOŁECZNA</t>
  </si>
  <si>
    <t xml:space="preserve">Placówki opiekuńczo-wychowawcze </t>
  </si>
  <si>
    <t>Jednostki specjalistycznego poradnictwa, mieszkania chronione i ośrodki interwencji kryzysowej</t>
  </si>
  <si>
    <t>EDUKACYJNA OPIEKA WYCHOWAWCZA</t>
  </si>
  <si>
    <t>KULTURA I OCHRONA DZIEDZICTWA NARODOWEGO</t>
  </si>
  <si>
    <t>Pozostałe działania z zakresu kultury</t>
  </si>
  <si>
    <t>KULTURA FIZYCZNA I SPORT</t>
  </si>
  <si>
    <t>Zadania w zakresie kultury fizycznej i sportu</t>
  </si>
  <si>
    <t>Tabela nr 5</t>
  </si>
  <si>
    <t>TRANSPORT I ŁĄCZNOŚĆ</t>
  </si>
  <si>
    <t>GOSPODARKA MIESZKANIOWA</t>
  </si>
  <si>
    <t>Zakłady gospodarki mieszkaniowej</t>
  </si>
  <si>
    <t>Dotacja przedmiotowa z budżetu dla zakładu budżetowego</t>
  </si>
  <si>
    <t>Starostwa powiatowe</t>
  </si>
  <si>
    <t>Szkoły podstawowe</t>
  </si>
  <si>
    <t>Oddziały przedszkolne w szkołach podstawowych</t>
  </si>
  <si>
    <t>Przedszkola</t>
  </si>
  <si>
    <t>Licea ogólnokształcące</t>
  </si>
  <si>
    <t>Szkoły zawodowe</t>
  </si>
  <si>
    <t>Dotacja podmiotowa z budżetu dla samorządowej instytucji kultury</t>
  </si>
  <si>
    <t>Rodziny zastępcze</t>
  </si>
  <si>
    <t>POZOSTAŁE ZADANIA W ZAKRESIE POLITYKI SPOŁECZNEJ</t>
  </si>
  <si>
    <t>Żłobki</t>
  </si>
  <si>
    <t>Dotacje celowe z budżetu na finansowanie lub dofinansowanie kosztów realizacji inwestycji i zakupów inwestycyjnych innych jednostek sektora finansów publicznych</t>
  </si>
  <si>
    <t>Filharmonie, orkiestry, chóry i kapele</t>
  </si>
  <si>
    <t>Biblioteki</t>
  </si>
  <si>
    <t>Muzea</t>
  </si>
  <si>
    <t>Dotacja podmiotowa z budżetu dla zakładu budżetowego</t>
  </si>
  <si>
    <t>Domy i ośrodki kultury, świetlice, kluby</t>
  </si>
  <si>
    <t xml:space="preserve">Dział Rozdz. </t>
  </si>
  <si>
    <t>Wyszczególnienie</t>
  </si>
  <si>
    <t xml:space="preserve">Infrastruktura kolejowa   </t>
  </si>
  <si>
    <t>Dotacje celowe z budżetu na finansowanie lub dofinansowanie kosztów realizacji inwestycji i zakupów inwestycyjnych zakładów budżetowych</t>
  </si>
  <si>
    <t>Komendy powiatowe Państwowej Straży Pożarnej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</si>
  <si>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</si>
  <si>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</si>
  <si>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</si>
  <si>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 xml:space="preserve">Dotacja podmiotowa z budżetu dla publicznej jednostki systemu oświaty prowadzonej przez osobę prawną inną niż jst lub przez osobę fizyczną </t>
  </si>
  <si>
    <t xml:space="preserve">Dotacje podmiotowe z budżetu dla niepublicznej jednostki systemu oświaty </t>
  </si>
  <si>
    <t>Dotacja podmiotowa z budżetu dla pozostałych jednostek sektora finansów publicznych</t>
  </si>
  <si>
    <t>SZKOLNICTWO WYŻSZE</t>
  </si>
  <si>
    <t>Dotacja podmiotowa z budżetu dla uczelni publicznej</t>
  </si>
  <si>
    <t>Dotacje celowe przekazane dla powiatu na zadania bieżące realizowane na podstawie porozumień między jednostkami samorządu terytorialnego</t>
  </si>
  <si>
    <t>Ośrodki wsparcia</t>
  </si>
  <si>
    <t>Rehabilitacja zawodowa i społeczna osób niepełnosprawnych</t>
  </si>
  <si>
    <t>Dotacja podmiotowa z budżetu dla jednostek niezaliczanych do sektora finansów publicznych</t>
  </si>
  <si>
    <t>Dotacje celowe przekazane do samorządu województwa na zadania bieżące realizowane na podstawie porozumień między jst</t>
  </si>
  <si>
    <t>Ośrodki rewalidacyjno -wychowawcze</t>
  </si>
  <si>
    <t xml:space="preserve">Teatry </t>
  </si>
  <si>
    <t xml:space="preserve">       z tego:</t>
  </si>
  <si>
    <t>dotacje na działalność bieżącą</t>
  </si>
  <si>
    <t>dotacje na działalność inwestycyjną</t>
  </si>
  <si>
    <t>Dotacja celowa na pomoc finansowa udzielana między jst na dofinansowanie własnych zadań bieżących</t>
  </si>
  <si>
    <t>BEZPIECZEŃSTWO 
PUBLICZNE I OCHRONA PRZECIWPOŻAROWA</t>
  </si>
  <si>
    <t>Dotacja celowa z budżetu dla jednostek niezaliczanych do sektora finansów publicznych realizujących projekty finansowane z udziałem środków UE</t>
  </si>
  <si>
    <t>DOTACJE  UDZIELONE  Z  BUDŻETU  MIASTA 
NA  REALIZACJĘ  ZADAŃ  PUBLICZNYCH  W  2008  ROKU</t>
  </si>
  <si>
    <t>Autor dokumentu: Sylwia Szpak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</si>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</sst>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0">
    <font>
      <sz val="10"/>
      <name val="Arial CE"/>
      <family val="0"/>
    </font>
    <font>
      <b/>
      <sz val="14"/>
      <name val="Times New Roman CE"/>
      <family val="1"/>
    </font>
    <font>
      <sz val="10"/>
      <name val="MS Sans Serif"/>
      <family val="0"/>
    </font>
    <font>
      <sz val="13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Arial CE"/>
      <family val="0"/>
    </font>
    <font>
      <i/>
      <sz val="9"/>
      <name val="Times New Roman CE"/>
      <family val="1"/>
    </font>
    <font>
      <b/>
      <sz val="9"/>
      <name val="Times New Roman CE"/>
      <family val="1"/>
    </font>
    <font>
      <b/>
      <sz val="9"/>
      <name val="Arial CE"/>
      <family val="0"/>
    </font>
    <font>
      <i/>
      <sz val="8"/>
      <name val="Times New Roman CE"/>
      <family val="0"/>
    </font>
    <font>
      <b/>
      <sz val="13"/>
      <name val="Times New Roman CE"/>
      <family val="1"/>
    </font>
    <font>
      <b/>
      <sz val="14"/>
      <name val="Arial CE"/>
      <family val="0"/>
    </font>
    <font>
      <b/>
      <sz val="8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9"/>
      <name val="Times New Roman"/>
      <family val="1"/>
    </font>
    <font>
      <sz val="8"/>
      <name val="Arial CE"/>
      <family val="2"/>
    </font>
    <font>
      <sz val="12"/>
      <color indexed="10"/>
      <name val="Times New Roman CE"/>
      <family val="1"/>
    </font>
    <font>
      <b/>
      <i/>
      <sz val="8"/>
      <name val="Times New Roman CE"/>
      <family val="0"/>
    </font>
    <font>
      <sz val="9"/>
      <name val="Arial CE"/>
      <family val="0"/>
    </font>
    <font>
      <sz val="7"/>
      <name val="Times New Roman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3" fillId="0" borderId="0" xfId="18" applyFont="1" applyAlignment="1">
      <alignment vertical="center"/>
      <protection/>
    </xf>
    <xf numFmtId="0" fontId="4" fillId="0" borderId="0" xfId="18" applyFont="1" applyAlignment="1">
      <alignment horizontal="centerContinuous" vertical="center" wrapText="1"/>
      <protection/>
    </xf>
    <xf numFmtId="0" fontId="4" fillId="0" borderId="0" xfId="18" applyFont="1" applyAlignment="1">
      <alignment horizontal="centerContinuous" vertical="center"/>
      <protection/>
    </xf>
    <xf numFmtId="0" fontId="5" fillId="0" borderId="0" xfId="18" applyFont="1">
      <alignment/>
      <protection/>
    </xf>
    <xf numFmtId="0" fontId="4" fillId="0" borderId="0" xfId="18" applyFont="1">
      <alignment/>
      <protection/>
    </xf>
    <xf numFmtId="0" fontId="8" fillId="0" borderId="0" xfId="18" applyFont="1">
      <alignment/>
      <protection/>
    </xf>
    <xf numFmtId="0" fontId="6" fillId="0" borderId="0" xfId="18" applyFont="1">
      <alignment/>
      <protection/>
    </xf>
    <xf numFmtId="0" fontId="5" fillId="0" borderId="0" xfId="18" applyFont="1" applyAlignment="1">
      <alignment vertical="center"/>
      <protection/>
    </xf>
    <xf numFmtId="0" fontId="6" fillId="0" borderId="0" xfId="18" applyFont="1" applyAlignment="1">
      <alignment vertical="center"/>
      <protection/>
    </xf>
    <xf numFmtId="3" fontId="5" fillId="0" borderId="1" xfId="18" applyNumberFormat="1" applyFont="1" applyBorder="1" applyAlignment="1">
      <alignment vertical="center"/>
      <protection/>
    </xf>
    <xf numFmtId="3" fontId="5" fillId="0" borderId="2" xfId="18" applyNumberFormat="1" applyFont="1" applyBorder="1" applyAlignment="1">
      <alignment vertical="center"/>
      <protection/>
    </xf>
    <xf numFmtId="3" fontId="5" fillId="0" borderId="3" xfId="18" applyNumberFormat="1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8" fillId="0" borderId="0" xfId="18" applyFont="1" applyBorder="1" applyAlignment="1">
      <alignment wrapText="1"/>
      <protection/>
    </xf>
    <xf numFmtId="0" fontId="8" fillId="0" borderId="0" xfId="18" applyFont="1" applyBorder="1">
      <alignment/>
      <protection/>
    </xf>
    <xf numFmtId="0" fontId="8" fillId="0" borderId="0" xfId="18" applyFont="1" applyAlignment="1">
      <alignment horizontal="center"/>
      <protection/>
    </xf>
    <xf numFmtId="0" fontId="8" fillId="0" borderId="0" xfId="18" applyFont="1" applyAlignment="1">
      <alignment wrapText="1"/>
      <protection/>
    </xf>
    <xf numFmtId="3" fontId="9" fillId="0" borderId="4" xfId="18" applyNumberFormat="1" applyFont="1" applyBorder="1" applyAlignment="1">
      <alignment horizontal="right" vertical="center"/>
      <protection/>
    </xf>
    <xf numFmtId="3" fontId="5" fillId="0" borderId="5" xfId="18" applyNumberFormat="1" applyFont="1" applyBorder="1" applyAlignment="1">
      <alignment vertical="center"/>
      <protection/>
    </xf>
    <xf numFmtId="3" fontId="5" fillId="0" borderId="6" xfId="18" applyNumberFormat="1" applyFont="1" applyBorder="1" applyAlignment="1">
      <alignment vertical="center"/>
      <protection/>
    </xf>
    <xf numFmtId="3" fontId="5" fillId="0" borderId="7" xfId="18" applyNumberFormat="1" applyFont="1" applyBorder="1" applyAlignment="1">
      <alignment vertical="center"/>
      <protection/>
    </xf>
    <xf numFmtId="3" fontId="9" fillId="0" borderId="8" xfId="18" applyNumberFormat="1" applyFont="1" applyBorder="1" applyAlignment="1">
      <alignment vertical="center"/>
      <protection/>
    </xf>
    <xf numFmtId="3" fontId="9" fillId="0" borderId="9" xfId="18" applyNumberFormat="1" applyFont="1" applyBorder="1" applyAlignment="1">
      <alignment vertical="center"/>
      <protection/>
    </xf>
    <xf numFmtId="3" fontId="9" fillId="0" borderId="10" xfId="18" applyNumberFormat="1" applyFont="1" applyBorder="1" applyAlignment="1">
      <alignment horizontal="right" vertical="center"/>
      <protection/>
    </xf>
    <xf numFmtId="3" fontId="9" fillId="0" borderId="9" xfId="18" applyNumberFormat="1" applyFont="1" applyBorder="1" applyAlignment="1">
      <alignment horizontal="right" vertical="center"/>
      <protection/>
    </xf>
    <xf numFmtId="3" fontId="9" fillId="0" borderId="11" xfId="18" applyNumberFormat="1" applyFont="1" applyBorder="1" applyAlignment="1">
      <alignment horizontal="right" vertical="center"/>
      <protection/>
    </xf>
    <xf numFmtId="3" fontId="9" fillId="0" borderId="9" xfId="18" applyNumberFormat="1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3" fontId="9" fillId="0" borderId="12" xfId="18" applyNumberFormat="1" applyFont="1" applyBorder="1" applyAlignment="1">
      <alignment horizontal="right" vertical="center"/>
      <protection/>
    </xf>
    <xf numFmtId="3" fontId="9" fillId="0" borderId="12" xfId="18" applyNumberFormat="1" applyFont="1" applyBorder="1" applyAlignment="1">
      <alignment vertical="center"/>
      <protection/>
    </xf>
    <xf numFmtId="3" fontId="9" fillId="0" borderId="13" xfId="18" applyNumberFormat="1" applyFont="1" applyBorder="1" applyAlignment="1">
      <alignment horizontal="right" vertical="center"/>
      <protection/>
    </xf>
    <xf numFmtId="3" fontId="9" fillId="0" borderId="8" xfId="18" applyNumberFormat="1" applyFont="1" applyBorder="1" applyAlignment="1">
      <alignment horizontal="right" vertical="center"/>
      <protection/>
    </xf>
    <xf numFmtId="3" fontId="13" fillId="0" borderId="14" xfId="18" applyNumberFormat="1" applyFont="1" applyBorder="1" applyAlignment="1">
      <alignment horizontal="right" vertical="center"/>
      <protection/>
    </xf>
    <xf numFmtId="3" fontId="13" fillId="0" borderId="10" xfId="18" applyNumberFormat="1" applyFont="1" applyBorder="1" applyAlignment="1">
      <alignment vertical="center"/>
      <protection/>
    </xf>
    <xf numFmtId="3" fontId="13" fillId="0" borderId="15" xfId="18" applyNumberFormat="1" applyFont="1" applyBorder="1" applyAlignment="1">
      <alignment vertical="center"/>
      <protection/>
    </xf>
    <xf numFmtId="3" fontId="5" fillId="0" borderId="5" xfId="18" applyNumberFormat="1" applyFont="1" applyBorder="1" applyAlignment="1">
      <alignment vertical="center"/>
      <protection/>
    </xf>
    <xf numFmtId="3" fontId="5" fillId="0" borderId="6" xfId="18" applyNumberFormat="1" applyFont="1" applyBorder="1" applyAlignment="1">
      <alignment vertical="center"/>
      <protection/>
    </xf>
    <xf numFmtId="3" fontId="5" fillId="0" borderId="7" xfId="18" applyNumberFormat="1" applyFont="1" applyBorder="1" applyAlignment="1">
      <alignment vertical="center"/>
      <protection/>
    </xf>
    <xf numFmtId="3" fontId="5" fillId="0" borderId="5" xfId="18" applyNumberFormat="1" applyFont="1" applyBorder="1" applyAlignment="1">
      <alignment horizontal="right" vertical="center"/>
      <protection/>
    </xf>
    <xf numFmtId="3" fontId="5" fillId="0" borderId="6" xfId="18" applyNumberFormat="1" applyFont="1" applyBorder="1" applyAlignment="1">
      <alignment horizontal="right" vertical="center"/>
      <protection/>
    </xf>
    <xf numFmtId="3" fontId="5" fillId="0" borderId="7" xfId="18" applyNumberFormat="1" applyFont="1" applyBorder="1" applyAlignment="1">
      <alignment horizontal="right" vertical="center"/>
      <protection/>
    </xf>
    <xf numFmtId="3" fontId="5" fillId="0" borderId="5" xfId="18" applyNumberFormat="1" applyFont="1" applyBorder="1" applyAlignment="1">
      <alignment horizontal="right" vertical="center" wrapText="1"/>
      <protection/>
    </xf>
    <xf numFmtId="3" fontId="9" fillId="0" borderId="4" xfId="18" applyNumberFormat="1" applyFont="1" applyBorder="1" applyAlignment="1">
      <alignment vertical="center"/>
      <protection/>
    </xf>
    <xf numFmtId="3" fontId="13" fillId="0" borderId="10" xfId="18" applyNumberFormat="1" applyFont="1" applyBorder="1" applyAlignment="1">
      <alignment horizontal="right" vertical="center"/>
      <protection/>
    </xf>
    <xf numFmtId="3" fontId="9" fillId="0" borderId="4" xfId="18" applyNumberFormat="1" applyFont="1" applyBorder="1" applyAlignment="1">
      <alignment horizontal="right" vertical="center"/>
      <protection/>
    </xf>
    <xf numFmtId="0" fontId="9" fillId="0" borderId="0" xfId="18" applyFont="1">
      <alignment/>
      <protection/>
    </xf>
    <xf numFmtId="3" fontId="6" fillId="0" borderId="4" xfId="18" applyNumberFormat="1" applyFont="1" applyBorder="1" applyAlignment="1">
      <alignment vertical="center"/>
      <protection/>
    </xf>
    <xf numFmtId="3" fontId="6" fillId="0" borderId="13" xfId="18" applyNumberFormat="1" applyFont="1" applyBorder="1" applyAlignment="1">
      <alignment vertical="center"/>
      <protection/>
    </xf>
    <xf numFmtId="3" fontId="6" fillId="0" borderId="8" xfId="18" applyNumberFormat="1" applyFont="1" applyBorder="1" applyAlignment="1">
      <alignment vertical="center"/>
      <protection/>
    </xf>
    <xf numFmtId="0" fontId="1" fillId="0" borderId="0" xfId="18" applyFont="1" applyAlignment="1">
      <alignment horizontal="centerContinuous" vertical="center" wrapText="1"/>
      <protection/>
    </xf>
    <xf numFmtId="0" fontId="1" fillId="0" borderId="0" xfId="18" applyFont="1" applyAlignment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" fontId="9" fillId="0" borderId="0" xfId="0" applyNumberFormat="1" applyFont="1" applyFill="1" applyBorder="1" applyAlignment="1" applyProtection="1">
      <alignment/>
      <protection locked="0"/>
    </xf>
    <xf numFmtId="0" fontId="6" fillId="0" borderId="0" xfId="18" applyFont="1" applyAlignment="1">
      <alignment horizontal="centerContinuous"/>
      <protection/>
    </xf>
    <xf numFmtId="0" fontId="10" fillId="0" borderId="0" xfId="18" applyFont="1" applyAlignment="1">
      <alignment vertical="center"/>
      <protection/>
    </xf>
    <xf numFmtId="0" fontId="6" fillId="0" borderId="0" xfId="18" applyFont="1" applyAlignment="1">
      <alignment vertical="center"/>
      <protection/>
    </xf>
    <xf numFmtId="0" fontId="5" fillId="0" borderId="0" xfId="18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18" applyFont="1" applyBorder="1" applyAlignment="1">
      <alignment vertical="center"/>
      <protection/>
    </xf>
    <xf numFmtId="0" fontId="6" fillId="0" borderId="0" xfId="18" applyFont="1" applyBorder="1" applyAlignment="1">
      <alignment vertical="center"/>
      <protection/>
    </xf>
    <xf numFmtId="0" fontId="19" fillId="0" borderId="0" xfId="18" applyFont="1" applyAlignment="1">
      <alignment vertical="center"/>
      <protection/>
    </xf>
    <xf numFmtId="0" fontId="12" fillId="0" borderId="8" xfId="18" applyFont="1" applyBorder="1">
      <alignment/>
      <protection/>
    </xf>
    <xf numFmtId="0" fontId="23" fillId="0" borderId="0" xfId="18" applyFont="1" applyBorder="1" applyAlignment="1">
      <alignment horizontal="center" wrapText="1"/>
      <protection/>
    </xf>
    <xf numFmtId="3" fontId="5" fillId="0" borderId="10" xfId="18" applyNumberFormat="1" applyFont="1" applyBorder="1" applyAlignment="1">
      <alignment vertical="center"/>
      <protection/>
    </xf>
    <xf numFmtId="3" fontId="6" fillId="0" borderId="10" xfId="18" applyNumberFormat="1" applyFont="1" applyBorder="1" applyAlignment="1">
      <alignment vertical="center"/>
      <protection/>
    </xf>
    <xf numFmtId="3" fontId="19" fillId="0" borderId="10" xfId="18" applyNumberFormat="1" applyFont="1" applyBorder="1" applyAlignment="1">
      <alignment vertical="center"/>
      <protection/>
    </xf>
    <xf numFmtId="3" fontId="6" fillId="0" borderId="10" xfId="18" applyNumberFormat="1" applyFont="1" applyBorder="1" applyAlignment="1">
      <alignment vertical="center"/>
      <protection/>
    </xf>
    <xf numFmtId="3" fontId="9" fillId="0" borderId="10" xfId="18" applyNumberFormat="1" applyFont="1" applyBorder="1" applyAlignment="1">
      <alignment vertical="center"/>
      <protection/>
    </xf>
    <xf numFmtId="3" fontId="5" fillId="0" borderId="10" xfId="18" applyNumberFormat="1" applyFont="1" applyBorder="1" applyAlignment="1">
      <alignment vertical="center"/>
      <protection/>
    </xf>
    <xf numFmtId="3" fontId="7" fillId="0" borderId="10" xfId="18" applyNumberFormat="1" applyFont="1" applyBorder="1" applyAlignment="1">
      <alignment vertical="center"/>
      <protection/>
    </xf>
    <xf numFmtId="3" fontId="5" fillId="0" borderId="15" xfId="18" applyNumberFormat="1" applyFont="1" applyBorder="1" applyAlignment="1">
      <alignment vertical="center"/>
      <protection/>
    </xf>
    <xf numFmtId="3" fontId="9" fillId="0" borderId="9" xfId="18" applyNumberFormat="1" applyFont="1" applyBorder="1" applyAlignment="1">
      <alignment horizontal="right" vertical="center" wrapText="1"/>
      <protection/>
    </xf>
    <xf numFmtId="3" fontId="19" fillId="0" borderId="9" xfId="18" applyNumberFormat="1" applyFont="1" applyBorder="1" applyAlignment="1">
      <alignment horizontal="center" vertical="center"/>
      <protection/>
    </xf>
    <xf numFmtId="3" fontId="19" fillId="0" borderId="9" xfId="18" applyNumberFormat="1" applyFont="1" applyBorder="1" applyAlignment="1">
      <alignment vertical="center"/>
      <protection/>
    </xf>
    <xf numFmtId="3" fontId="20" fillId="0" borderId="9" xfId="0" applyNumberFormat="1" applyFont="1" applyBorder="1" applyAlignment="1">
      <alignment vertical="center"/>
    </xf>
    <xf numFmtId="3" fontId="5" fillId="0" borderId="11" xfId="18" applyNumberFormat="1" applyFont="1" applyBorder="1" applyAlignment="1">
      <alignment horizontal="right" vertical="center" wrapText="1"/>
      <protection/>
    </xf>
    <xf numFmtId="3" fontId="5" fillId="0" borderId="11" xfId="18" applyNumberFormat="1" applyFont="1" applyBorder="1" applyAlignment="1">
      <alignment horizontal="center" vertical="center"/>
      <protection/>
    </xf>
    <xf numFmtId="3" fontId="5" fillId="0" borderId="11" xfId="18" applyNumberFormat="1" applyFont="1" applyBorder="1" applyAlignment="1">
      <alignment vertical="center"/>
      <protection/>
    </xf>
    <xf numFmtId="3" fontId="5" fillId="0" borderId="11" xfId="18" applyNumberFormat="1" applyFont="1" applyBorder="1" applyAlignment="1">
      <alignment vertical="center"/>
      <protection/>
    </xf>
    <xf numFmtId="3" fontId="5" fillId="0" borderId="5" xfId="18" applyNumberFormat="1" applyFont="1" applyBorder="1" applyAlignment="1">
      <alignment horizontal="center" vertical="center"/>
      <protection/>
    </xf>
    <xf numFmtId="3" fontId="6" fillId="0" borderId="9" xfId="18" applyNumberFormat="1" applyFont="1" applyBorder="1" applyAlignment="1">
      <alignment vertical="center"/>
      <protection/>
    </xf>
    <xf numFmtId="0" fontId="12" fillId="0" borderId="4" xfId="18" applyFont="1" applyBorder="1">
      <alignment/>
      <protection/>
    </xf>
    <xf numFmtId="3" fontId="12" fillId="0" borderId="4" xfId="18" applyNumberFormat="1" applyFont="1" applyBorder="1">
      <alignment/>
      <protection/>
    </xf>
    <xf numFmtId="3" fontId="5" fillId="0" borderId="16" xfId="18" applyNumberFormat="1" applyFont="1" applyBorder="1" applyAlignment="1">
      <alignment horizontal="right" vertical="center" wrapText="1"/>
      <protection/>
    </xf>
    <xf numFmtId="3" fontId="5" fillId="0" borderId="17" xfId="18" applyNumberFormat="1" applyFont="1" applyBorder="1" applyAlignment="1">
      <alignment horizontal="right" vertical="center" wrapText="1"/>
      <protection/>
    </xf>
    <xf numFmtId="3" fontId="5" fillId="0" borderId="1" xfId="18" applyNumberFormat="1" applyFont="1" applyBorder="1" applyAlignment="1">
      <alignment horizontal="right" vertical="center" wrapText="1"/>
      <protection/>
    </xf>
    <xf numFmtId="3" fontId="9" fillId="0" borderId="18" xfId="18" applyNumberFormat="1" applyFont="1" applyBorder="1" applyAlignment="1">
      <alignment horizontal="right" vertical="center" wrapText="1"/>
      <protection/>
    </xf>
    <xf numFmtId="3" fontId="5" fillId="0" borderId="1" xfId="18" applyNumberFormat="1" applyFont="1" applyBorder="1" applyAlignment="1">
      <alignment horizontal="right" vertical="center"/>
      <protection/>
    </xf>
    <xf numFmtId="3" fontId="5" fillId="0" borderId="3" xfId="18" applyNumberFormat="1" applyFont="1" applyBorder="1" applyAlignment="1">
      <alignment horizontal="right" vertical="center"/>
      <protection/>
    </xf>
    <xf numFmtId="3" fontId="9" fillId="0" borderId="8" xfId="18" applyNumberFormat="1" applyFont="1" applyBorder="1" applyAlignment="1">
      <alignment horizontal="right" vertical="center"/>
      <protection/>
    </xf>
    <xf numFmtId="3" fontId="5" fillId="0" borderId="10" xfId="18" applyNumberFormat="1" applyFont="1" applyBorder="1" applyAlignment="1">
      <alignment horizontal="right" vertical="center"/>
      <protection/>
    </xf>
    <xf numFmtId="3" fontId="9" fillId="0" borderId="8" xfId="18" applyNumberFormat="1" applyFont="1" applyBorder="1" applyAlignment="1">
      <alignment vertical="center"/>
      <protection/>
    </xf>
    <xf numFmtId="3" fontId="9" fillId="0" borderId="4" xfId="18" applyNumberFormat="1" applyFont="1" applyBorder="1" applyAlignment="1">
      <alignment vertical="center"/>
      <protection/>
    </xf>
    <xf numFmtId="3" fontId="6" fillId="0" borderId="4" xfId="18" applyNumberFormat="1" applyFont="1" applyBorder="1" applyAlignment="1">
      <alignment vertical="center"/>
      <protection/>
    </xf>
    <xf numFmtId="3" fontId="6" fillId="0" borderId="8" xfId="18" applyNumberFormat="1" applyFont="1" applyBorder="1" applyAlignment="1">
      <alignment vertical="center"/>
      <protection/>
    </xf>
    <xf numFmtId="3" fontId="5" fillId="0" borderId="19" xfId="18" applyNumberFormat="1" applyFont="1" applyBorder="1" applyAlignment="1">
      <alignment vertical="center"/>
      <protection/>
    </xf>
    <xf numFmtId="3" fontId="9" fillId="0" borderId="19" xfId="18" applyNumberFormat="1" applyFont="1" applyBorder="1" applyAlignment="1">
      <alignment horizontal="right" vertical="center"/>
      <protection/>
    </xf>
    <xf numFmtId="3" fontId="5" fillId="0" borderId="4" xfId="18" applyNumberFormat="1" applyFont="1" applyBorder="1" applyAlignment="1">
      <alignment horizontal="right" vertical="center"/>
      <protection/>
    </xf>
    <xf numFmtId="3" fontId="5" fillId="0" borderId="15" xfId="18" applyNumberFormat="1" applyFont="1" applyBorder="1" applyAlignment="1">
      <alignment vertical="center"/>
      <protection/>
    </xf>
    <xf numFmtId="3" fontId="9" fillId="0" borderId="18" xfId="18" applyNumberFormat="1" applyFont="1" applyBorder="1" applyAlignment="1">
      <alignment vertical="center"/>
      <protection/>
    </xf>
    <xf numFmtId="3" fontId="6" fillId="0" borderId="18" xfId="18" applyNumberFormat="1" applyFont="1" applyBorder="1" applyAlignment="1">
      <alignment vertical="center"/>
      <protection/>
    </xf>
    <xf numFmtId="3" fontId="5" fillId="0" borderId="11" xfId="18" applyNumberFormat="1" applyFont="1" applyBorder="1" applyAlignment="1">
      <alignment horizontal="right" vertical="center"/>
      <protection/>
    </xf>
    <xf numFmtId="3" fontId="5" fillId="0" borderId="19" xfId="18" applyNumberFormat="1" applyFont="1" applyBorder="1" applyAlignment="1">
      <alignment vertical="center"/>
      <protection/>
    </xf>
    <xf numFmtId="3" fontId="5" fillId="0" borderId="8" xfId="18" applyNumberFormat="1" applyFont="1" applyBorder="1" applyAlignment="1">
      <alignment vertical="center"/>
      <protection/>
    </xf>
    <xf numFmtId="3" fontId="5" fillId="0" borderId="1" xfId="18" applyNumberFormat="1" applyFont="1" applyBorder="1" applyAlignment="1" quotePrefix="1">
      <alignment horizontal="right" vertical="center" wrapText="1"/>
      <protection/>
    </xf>
    <xf numFmtId="3" fontId="5" fillId="0" borderId="3" xfId="18" applyNumberFormat="1" applyFont="1" applyBorder="1" applyAlignment="1" quotePrefix="1">
      <alignment horizontal="right" vertical="center" wrapText="1"/>
      <protection/>
    </xf>
    <xf numFmtId="3" fontId="9" fillId="0" borderId="9" xfId="18" applyNumberFormat="1" applyFont="1" applyBorder="1" applyAlignment="1">
      <alignment horizontal="right" vertical="center"/>
      <protection/>
    </xf>
    <xf numFmtId="3" fontId="5" fillId="0" borderId="4" xfId="18" applyNumberFormat="1" applyFont="1" applyBorder="1" applyAlignment="1">
      <alignment vertical="center"/>
      <protection/>
    </xf>
    <xf numFmtId="3" fontId="9" fillId="0" borderId="11" xfId="18" applyNumberFormat="1" applyFont="1" applyBorder="1" applyAlignment="1">
      <alignment vertical="center"/>
      <protection/>
    </xf>
    <xf numFmtId="3" fontId="9" fillId="0" borderId="15" xfId="18" applyNumberFormat="1" applyFont="1" applyBorder="1" applyAlignment="1">
      <alignment vertical="center"/>
      <protection/>
    </xf>
    <xf numFmtId="3" fontId="9" fillId="0" borderId="19" xfId="18" applyNumberFormat="1" applyFont="1" applyBorder="1" applyAlignment="1">
      <alignment vertical="center"/>
      <protection/>
    </xf>
    <xf numFmtId="3" fontId="9" fillId="0" borderId="20" xfId="18" applyNumberFormat="1" applyFont="1" applyBorder="1" applyAlignment="1">
      <alignment vertical="center"/>
      <protection/>
    </xf>
    <xf numFmtId="3" fontId="5" fillId="0" borderId="12" xfId="18" applyNumberFormat="1" applyFont="1" applyBorder="1" applyAlignment="1">
      <alignment vertical="center"/>
      <protection/>
    </xf>
    <xf numFmtId="3" fontId="5" fillId="0" borderId="20" xfId="18" applyNumberFormat="1" applyFont="1" applyBorder="1" applyAlignment="1">
      <alignment vertical="center"/>
      <protection/>
    </xf>
    <xf numFmtId="3" fontId="5" fillId="0" borderId="4" xfId="18" applyNumberFormat="1" applyFont="1" applyBorder="1" applyAlignment="1">
      <alignment vertical="center"/>
      <protection/>
    </xf>
    <xf numFmtId="3" fontId="5" fillId="0" borderId="8" xfId="18" applyNumberFormat="1" applyFont="1" applyBorder="1" applyAlignment="1">
      <alignment vertical="center"/>
      <protection/>
    </xf>
    <xf numFmtId="3" fontId="9" fillId="0" borderId="12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3" fontId="5" fillId="0" borderId="9" xfId="18" applyNumberFormat="1" applyFont="1" applyBorder="1" applyAlignment="1">
      <alignment vertical="center"/>
      <protection/>
    </xf>
    <xf numFmtId="3" fontId="5" fillId="0" borderId="18" xfId="18" applyNumberFormat="1" applyFont="1" applyBorder="1" applyAlignment="1">
      <alignment vertical="center"/>
      <protection/>
    </xf>
    <xf numFmtId="3" fontId="9" fillId="0" borderId="9" xfId="18" applyNumberFormat="1" applyFont="1" applyBorder="1" applyAlignment="1">
      <alignment vertical="center"/>
      <protection/>
    </xf>
    <xf numFmtId="3" fontId="9" fillId="0" borderId="18" xfId="18" applyNumberFormat="1" applyFont="1" applyBorder="1" applyAlignment="1">
      <alignment vertical="center"/>
      <protection/>
    </xf>
    <xf numFmtId="0" fontId="5" fillId="0" borderId="16" xfId="18" applyFont="1" applyBorder="1" applyAlignment="1">
      <alignment horizontal="center" vertical="center" wrapText="1"/>
      <protection/>
    </xf>
    <xf numFmtId="0" fontId="5" fillId="0" borderId="17" xfId="18" applyFont="1" applyBorder="1" applyAlignment="1">
      <alignment horizontal="center" vertical="center" wrapText="1"/>
      <protection/>
    </xf>
    <xf numFmtId="3" fontId="19" fillId="0" borderId="4" xfId="18" applyNumberFormat="1" applyFont="1" applyBorder="1" applyAlignment="1">
      <alignment vertical="center"/>
      <protection/>
    </xf>
    <xf numFmtId="3" fontId="19" fillId="0" borderId="11" xfId="18" applyNumberFormat="1" applyFont="1" applyBorder="1" applyAlignment="1">
      <alignment horizontal="center" vertical="center"/>
      <protection/>
    </xf>
    <xf numFmtId="3" fontId="19" fillId="0" borderId="12" xfId="18" applyNumberFormat="1" applyFont="1" applyBorder="1" applyAlignment="1">
      <alignment vertical="center"/>
      <protection/>
    </xf>
    <xf numFmtId="3" fontId="13" fillId="0" borderId="21" xfId="18" applyNumberFormat="1" applyFont="1" applyBorder="1" applyAlignment="1">
      <alignment horizontal="right" vertical="center"/>
      <protection/>
    </xf>
    <xf numFmtId="3" fontId="9" fillId="0" borderId="11" xfId="18" applyNumberFormat="1" applyFont="1" applyBorder="1" applyAlignment="1">
      <alignment horizontal="right" vertical="center"/>
      <protection/>
    </xf>
    <xf numFmtId="0" fontId="5" fillId="0" borderId="22" xfId="18" applyFont="1" applyBorder="1" applyAlignment="1">
      <alignment horizontal="center" vertical="center" wrapText="1"/>
      <protection/>
    </xf>
    <xf numFmtId="0" fontId="5" fillId="0" borderId="23" xfId="18" applyFont="1" applyBorder="1" applyAlignment="1">
      <alignment horizontal="center" vertical="center" wrapText="1"/>
      <protection/>
    </xf>
    <xf numFmtId="3" fontId="5" fillId="0" borderId="23" xfId="18" applyNumberFormat="1" applyFont="1" applyBorder="1" applyAlignment="1">
      <alignment horizontal="right" vertical="center" wrapText="1"/>
      <protection/>
    </xf>
    <xf numFmtId="3" fontId="5" fillId="0" borderId="2" xfId="18" applyNumberFormat="1" applyFont="1" applyBorder="1" applyAlignment="1">
      <alignment horizontal="right" vertical="center" wrapText="1"/>
      <protection/>
    </xf>
    <xf numFmtId="3" fontId="9" fillId="0" borderId="24" xfId="18" applyNumberFormat="1" applyFont="1" applyBorder="1" applyAlignment="1">
      <alignment horizontal="right" vertical="center" wrapText="1"/>
      <protection/>
    </xf>
    <xf numFmtId="3" fontId="5" fillId="0" borderId="2" xfId="18" applyNumberFormat="1" applyFont="1" applyBorder="1" applyAlignment="1">
      <alignment horizontal="right" vertical="center"/>
      <protection/>
    </xf>
    <xf numFmtId="3" fontId="9" fillId="0" borderId="13" xfId="18" applyNumberFormat="1" applyFont="1" applyBorder="1" applyAlignment="1">
      <alignment horizontal="right" vertical="center"/>
      <protection/>
    </xf>
    <xf numFmtId="3" fontId="5" fillId="0" borderId="21" xfId="18" applyNumberFormat="1" applyFont="1" applyBorder="1" applyAlignment="1">
      <alignment horizontal="right" vertical="center"/>
      <protection/>
    </xf>
    <xf numFmtId="3" fontId="9" fillId="0" borderId="13" xfId="18" applyNumberFormat="1" applyFont="1" applyBorder="1" applyAlignment="1">
      <alignment vertical="center"/>
      <protection/>
    </xf>
    <xf numFmtId="3" fontId="6" fillId="0" borderId="13" xfId="18" applyNumberFormat="1" applyFont="1" applyBorder="1" applyAlignment="1">
      <alignment vertical="center"/>
      <protection/>
    </xf>
    <xf numFmtId="3" fontId="5" fillId="0" borderId="21" xfId="18" applyNumberFormat="1" applyFont="1" applyBorder="1" applyAlignment="1">
      <alignment vertical="center"/>
      <protection/>
    </xf>
    <xf numFmtId="3" fontId="5" fillId="0" borderId="14" xfId="18" applyNumberFormat="1" applyFont="1" applyBorder="1" applyAlignment="1">
      <alignment vertical="center"/>
      <protection/>
    </xf>
    <xf numFmtId="3" fontId="9" fillId="0" borderId="14" xfId="18" applyNumberFormat="1" applyFont="1" applyBorder="1" applyAlignment="1">
      <alignment horizontal="right" vertical="center"/>
      <protection/>
    </xf>
    <xf numFmtId="3" fontId="9" fillId="0" borderId="24" xfId="18" applyNumberFormat="1" applyFont="1" applyBorder="1" applyAlignment="1">
      <alignment horizontal="right" vertical="center"/>
      <protection/>
    </xf>
    <xf numFmtId="3" fontId="9" fillId="0" borderId="21" xfId="18" applyNumberFormat="1" applyFont="1" applyBorder="1" applyAlignment="1">
      <alignment horizontal="right" vertical="center"/>
      <protection/>
    </xf>
    <xf numFmtId="3" fontId="9" fillId="0" borderId="25" xfId="18" applyNumberFormat="1" applyFont="1" applyBorder="1" applyAlignment="1">
      <alignment horizontal="right" vertical="center"/>
      <protection/>
    </xf>
    <xf numFmtId="3" fontId="5" fillId="0" borderId="25" xfId="18" applyNumberFormat="1" applyFont="1" applyBorder="1" applyAlignment="1">
      <alignment horizontal="right" vertical="center"/>
      <protection/>
    </xf>
    <xf numFmtId="3" fontId="5" fillId="0" borderId="13" xfId="18" applyNumberFormat="1" applyFont="1" applyBorder="1" applyAlignment="1">
      <alignment horizontal="right" vertical="center"/>
      <protection/>
    </xf>
    <xf numFmtId="3" fontId="5" fillId="0" borderId="21" xfId="18" applyNumberFormat="1" applyFont="1" applyBorder="1" applyAlignment="1">
      <alignment vertical="center"/>
      <protection/>
    </xf>
    <xf numFmtId="3" fontId="9" fillId="0" borderId="24" xfId="18" applyNumberFormat="1" applyFont="1" applyBorder="1" applyAlignment="1">
      <alignment vertical="center"/>
      <protection/>
    </xf>
    <xf numFmtId="3" fontId="6" fillId="0" borderId="24" xfId="18" applyNumberFormat="1" applyFont="1" applyBorder="1" applyAlignment="1">
      <alignment vertical="center"/>
      <protection/>
    </xf>
    <xf numFmtId="3" fontId="9" fillId="0" borderId="25" xfId="18" applyNumberFormat="1" applyFont="1" applyBorder="1" applyAlignment="1">
      <alignment horizontal="right" vertical="center"/>
      <protection/>
    </xf>
    <xf numFmtId="3" fontId="5" fillId="0" borderId="14" xfId="18" applyNumberFormat="1" applyFont="1" applyBorder="1" applyAlignment="1">
      <alignment horizontal="right" vertical="center"/>
      <protection/>
    </xf>
    <xf numFmtId="0" fontId="12" fillId="0" borderId="13" xfId="18" applyFont="1" applyBorder="1">
      <alignment/>
      <protection/>
    </xf>
    <xf numFmtId="3" fontId="12" fillId="0" borderId="13" xfId="18" applyNumberFormat="1" applyFont="1" applyBorder="1">
      <alignment/>
      <protection/>
    </xf>
    <xf numFmtId="3" fontId="7" fillId="0" borderId="9" xfId="18" applyNumberFormat="1" applyFont="1" applyBorder="1" applyAlignment="1">
      <alignment vertical="center"/>
      <protection/>
    </xf>
    <xf numFmtId="3" fontId="19" fillId="0" borderId="11" xfId="18" applyNumberFormat="1" applyFont="1" applyBorder="1" applyAlignment="1">
      <alignment vertical="center"/>
      <protection/>
    </xf>
    <xf numFmtId="164" fontId="24" fillId="0" borderId="17" xfId="18" applyNumberFormat="1" applyFont="1" applyBorder="1" applyAlignment="1">
      <alignment horizontal="right" vertical="center" wrapText="1"/>
      <protection/>
    </xf>
    <xf numFmtId="164" fontId="24" fillId="0" borderId="3" xfId="18" applyNumberFormat="1" applyFont="1" applyBorder="1" applyAlignment="1">
      <alignment horizontal="right" vertical="center" wrapText="1"/>
      <protection/>
    </xf>
    <xf numFmtId="164" fontId="15" fillId="0" borderId="18" xfId="18" applyNumberFormat="1" applyFont="1" applyBorder="1" applyAlignment="1">
      <alignment horizontal="right" vertical="center" wrapText="1"/>
      <protection/>
    </xf>
    <xf numFmtId="164" fontId="15" fillId="0" borderId="8" xfId="18" applyNumberFormat="1" applyFont="1" applyBorder="1" applyAlignment="1">
      <alignment horizontal="right" vertical="center"/>
      <protection/>
    </xf>
    <xf numFmtId="164" fontId="24" fillId="0" borderId="15" xfId="18" applyNumberFormat="1" applyFont="1" applyBorder="1" applyAlignment="1">
      <alignment horizontal="right" vertical="center" wrapText="1"/>
      <protection/>
    </xf>
    <xf numFmtId="164" fontId="15" fillId="0" borderId="8" xfId="18" applyNumberFormat="1" applyFont="1" applyBorder="1" applyAlignment="1">
      <alignment vertical="center"/>
      <protection/>
    </xf>
    <xf numFmtId="164" fontId="24" fillId="0" borderId="7" xfId="18" applyNumberFormat="1" applyFont="1" applyBorder="1" applyAlignment="1">
      <alignment vertical="center"/>
      <protection/>
    </xf>
    <xf numFmtId="164" fontId="24" fillId="0" borderId="3" xfId="18" applyNumberFormat="1" applyFont="1" applyBorder="1" applyAlignment="1">
      <alignment vertical="center"/>
      <protection/>
    </xf>
    <xf numFmtId="164" fontId="24" fillId="0" borderId="15" xfId="18" applyNumberFormat="1" applyFont="1" applyBorder="1" applyAlignment="1">
      <alignment vertical="center"/>
      <protection/>
    </xf>
    <xf numFmtId="164" fontId="15" fillId="0" borderId="19" xfId="18" applyNumberFormat="1" applyFont="1" applyBorder="1" applyAlignment="1">
      <alignment horizontal="right" vertical="center"/>
      <protection/>
    </xf>
    <xf numFmtId="164" fontId="24" fillId="0" borderId="19" xfId="18" applyNumberFormat="1" applyFont="1" applyBorder="1" applyAlignment="1">
      <alignment vertical="center"/>
      <protection/>
    </xf>
    <xf numFmtId="164" fontId="24" fillId="0" borderId="15" xfId="18" applyNumberFormat="1" applyFont="1" applyBorder="1" applyAlignment="1">
      <alignment horizontal="right" vertical="center"/>
      <protection/>
    </xf>
    <xf numFmtId="164" fontId="15" fillId="0" borderId="15" xfId="18" applyNumberFormat="1" applyFont="1" applyBorder="1" applyAlignment="1">
      <alignment horizontal="right" vertical="center"/>
      <protection/>
    </xf>
    <xf numFmtId="164" fontId="24" fillId="0" borderId="7" xfId="18" applyNumberFormat="1" applyFont="1" applyBorder="1" applyAlignment="1">
      <alignment horizontal="right" vertical="center"/>
      <protection/>
    </xf>
    <xf numFmtId="164" fontId="24" fillId="0" borderId="19" xfId="18" applyNumberFormat="1" applyFont="1" applyBorder="1" applyAlignment="1">
      <alignment horizontal="right" vertical="center"/>
      <protection/>
    </xf>
    <xf numFmtId="164" fontId="24" fillId="0" borderId="3" xfId="18" applyNumberFormat="1" applyFont="1" applyBorder="1" applyAlignment="1">
      <alignment horizontal="right" vertical="center"/>
      <protection/>
    </xf>
    <xf numFmtId="164" fontId="15" fillId="0" borderId="17" xfId="18" applyNumberFormat="1" applyFont="1" applyBorder="1" applyAlignment="1">
      <alignment horizontal="right" vertical="center"/>
      <protection/>
    </xf>
    <xf numFmtId="3" fontId="9" fillId="0" borderId="9" xfId="18" applyNumberFormat="1" applyFont="1" applyBorder="1" applyAlignment="1">
      <alignment horizontal="center" vertical="center"/>
      <protection/>
    </xf>
    <xf numFmtId="3" fontId="19" fillId="0" borderId="12" xfId="18" applyNumberFormat="1" applyFont="1" applyBorder="1" applyAlignment="1">
      <alignment horizontal="center" vertical="center"/>
      <protection/>
    </xf>
    <xf numFmtId="3" fontId="19" fillId="0" borderId="4" xfId="18" applyNumberFormat="1" applyFont="1" applyBorder="1" applyAlignment="1">
      <alignment horizontal="center" vertical="center"/>
      <protection/>
    </xf>
    <xf numFmtId="3" fontId="9" fillId="0" borderId="11" xfId="18" applyNumberFormat="1" applyFont="1" applyBorder="1" applyAlignment="1">
      <alignment horizontal="center" vertical="center"/>
      <protection/>
    </xf>
    <xf numFmtId="0" fontId="9" fillId="0" borderId="17" xfId="18" applyFont="1" applyBorder="1" applyAlignment="1">
      <alignment horizontal="center" vertical="center" wrapText="1"/>
      <protection/>
    </xf>
    <xf numFmtId="3" fontId="6" fillId="0" borderId="15" xfId="18" applyNumberFormat="1" applyFont="1" applyBorder="1" applyAlignment="1">
      <alignment vertical="center"/>
      <protection/>
    </xf>
    <xf numFmtId="3" fontId="8" fillId="0" borderId="0" xfId="18" applyNumberFormat="1" applyFont="1">
      <alignment/>
      <protection/>
    </xf>
    <xf numFmtId="164" fontId="15" fillId="0" borderId="8" xfId="18" applyNumberFormat="1" applyFont="1" applyBorder="1">
      <alignment/>
      <protection/>
    </xf>
    <xf numFmtId="3" fontId="5" fillId="0" borderId="16" xfId="18" applyNumberFormat="1" applyFont="1" applyBorder="1" applyAlignment="1">
      <alignment vertical="center"/>
      <protection/>
    </xf>
    <xf numFmtId="3" fontId="5" fillId="0" borderId="17" xfId="18" applyNumberFormat="1" applyFont="1" applyBorder="1" applyAlignment="1">
      <alignment vertical="center"/>
      <protection/>
    </xf>
    <xf numFmtId="3" fontId="5" fillId="0" borderId="23" xfId="18" applyNumberFormat="1" applyFont="1" applyBorder="1" applyAlignment="1">
      <alignment vertical="center"/>
      <protection/>
    </xf>
    <xf numFmtId="3" fontId="12" fillId="0" borderId="26" xfId="18" applyNumberFormat="1" applyFont="1" applyBorder="1">
      <alignment/>
      <protection/>
    </xf>
    <xf numFmtId="0" fontId="5" fillId="0" borderId="27" xfId="18" applyFont="1" applyBorder="1" applyAlignment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Continuous" vertical="center"/>
      <protection locked="0"/>
    </xf>
    <xf numFmtId="0" fontId="5" fillId="0" borderId="29" xfId="18" applyFont="1" applyBorder="1">
      <alignment/>
      <protection/>
    </xf>
    <xf numFmtId="1" fontId="5" fillId="0" borderId="30" xfId="0" applyNumberFormat="1" applyFont="1" applyFill="1" applyBorder="1" applyAlignment="1" applyProtection="1">
      <alignment horizontal="centerContinuous" vertical="center"/>
      <protection locked="0"/>
    </xf>
    <xf numFmtId="0" fontId="5" fillId="0" borderId="31" xfId="18" applyFont="1" applyBorder="1">
      <alignment/>
      <protection/>
    </xf>
    <xf numFmtId="0" fontId="9" fillId="0" borderId="32" xfId="18" applyFont="1" applyBorder="1">
      <alignment/>
      <protection/>
    </xf>
    <xf numFmtId="0" fontId="5" fillId="0" borderId="29" xfId="18" applyFont="1" applyBorder="1" applyAlignment="1">
      <alignment vertical="center"/>
      <protection/>
    </xf>
    <xf numFmtId="0" fontId="5" fillId="0" borderId="31" xfId="18" applyFont="1" applyBorder="1" applyAlignment="1">
      <alignment vertical="center"/>
      <protection/>
    </xf>
    <xf numFmtId="0" fontId="5" fillId="0" borderId="32" xfId="18" applyFont="1" applyBorder="1" applyAlignment="1">
      <alignment vertical="center"/>
      <protection/>
    </xf>
    <xf numFmtId="0" fontId="10" fillId="0" borderId="33" xfId="18" applyFont="1" applyBorder="1" applyAlignment="1">
      <alignment vertical="center"/>
      <protection/>
    </xf>
    <xf numFmtId="0" fontId="6" fillId="0" borderId="31" xfId="18" applyFont="1" applyBorder="1" applyAlignment="1">
      <alignment vertical="center"/>
      <protection/>
    </xf>
    <xf numFmtId="0" fontId="10" fillId="0" borderId="32" xfId="18" applyFont="1" applyBorder="1" applyAlignment="1">
      <alignment vertical="center"/>
      <protection/>
    </xf>
    <xf numFmtId="0" fontId="10" fillId="0" borderId="26" xfId="18" applyFont="1" applyBorder="1" applyAlignment="1">
      <alignment vertical="center"/>
      <protection/>
    </xf>
    <xf numFmtId="3" fontId="5" fillId="0" borderId="29" xfId="18" applyNumberFormat="1" applyFont="1" applyBorder="1" applyAlignment="1">
      <alignment vertical="center"/>
      <protection/>
    </xf>
    <xf numFmtId="3" fontId="5" fillId="0" borderId="31" xfId="18" applyNumberFormat="1" applyFont="1" applyBorder="1" applyAlignment="1">
      <alignment vertical="center"/>
      <protection/>
    </xf>
    <xf numFmtId="3" fontId="6" fillId="0" borderId="34" xfId="18" applyNumberFormat="1" applyFont="1" applyBorder="1" applyAlignment="1">
      <alignment vertical="center"/>
      <protection/>
    </xf>
    <xf numFmtId="0" fontId="5" fillId="0" borderId="34" xfId="18" applyFont="1" applyBorder="1" applyAlignment="1">
      <alignment vertical="center"/>
      <protection/>
    </xf>
    <xf numFmtId="0" fontId="6" fillId="0" borderId="32" xfId="18" applyFont="1" applyBorder="1" applyAlignment="1">
      <alignment vertical="center"/>
      <protection/>
    </xf>
    <xf numFmtId="0" fontId="6" fillId="0" borderId="33" xfId="18" applyFont="1" applyBorder="1" applyAlignment="1">
      <alignment vertical="center"/>
      <protection/>
    </xf>
    <xf numFmtId="0" fontId="6" fillId="0" borderId="34" xfId="18" applyFont="1" applyBorder="1" applyAlignment="1">
      <alignment vertical="center"/>
      <protection/>
    </xf>
    <xf numFmtId="0" fontId="6" fillId="0" borderId="34" xfId="18" applyFont="1" applyBorder="1" applyAlignment="1">
      <alignment vertical="center"/>
      <protection/>
    </xf>
    <xf numFmtId="3" fontId="5" fillId="0" borderId="34" xfId="18" applyNumberFormat="1" applyFont="1" applyBorder="1" applyAlignment="1">
      <alignment vertical="center"/>
      <protection/>
    </xf>
    <xf numFmtId="3" fontId="6" fillId="0" borderId="32" xfId="18" applyNumberFormat="1" applyFont="1" applyBorder="1" applyAlignment="1">
      <alignment vertical="center"/>
      <protection/>
    </xf>
    <xf numFmtId="3" fontId="6" fillId="0" borderId="26" xfId="18" applyNumberFormat="1" applyFont="1" applyBorder="1" applyAlignment="1">
      <alignment vertical="center"/>
      <protection/>
    </xf>
    <xf numFmtId="3" fontId="10" fillId="0" borderId="31" xfId="18" applyNumberFormat="1" applyFont="1" applyBorder="1" applyAlignment="1">
      <alignment vertical="center"/>
      <protection/>
    </xf>
    <xf numFmtId="3" fontId="6" fillId="0" borderId="32" xfId="18" applyNumberFormat="1" applyFont="1" applyBorder="1" applyAlignment="1">
      <alignment vertical="center"/>
      <protection/>
    </xf>
    <xf numFmtId="3" fontId="6" fillId="0" borderId="31" xfId="18" applyNumberFormat="1" applyFont="1" applyBorder="1" applyAlignment="1">
      <alignment vertical="center"/>
      <protection/>
    </xf>
    <xf numFmtId="3" fontId="5" fillId="0" borderId="26" xfId="18" applyNumberFormat="1" applyFont="1" applyBorder="1" applyAlignment="1">
      <alignment vertical="center"/>
      <protection/>
    </xf>
    <xf numFmtId="3" fontId="5" fillId="0" borderId="33" xfId="18" applyNumberFormat="1" applyFont="1" applyBorder="1" applyAlignment="1">
      <alignment vertical="center"/>
      <protection/>
    </xf>
    <xf numFmtId="3" fontId="5" fillId="0" borderId="29" xfId="18" applyNumberFormat="1" applyFont="1" applyBorder="1" applyAlignment="1">
      <alignment vertical="center"/>
      <protection/>
    </xf>
    <xf numFmtId="3" fontId="5" fillId="0" borderId="31" xfId="18" applyNumberFormat="1" applyFont="1" applyBorder="1" applyAlignment="1">
      <alignment vertical="center"/>
      <protection/>
    </xf>
    <xf numFmtId="3" fontId="5" fillId="0" borderId="34" xfId="18" applyNumberFormat="1" applyFont="1" applyBorder="1" applyAlignment="1">
      <alignment vertical="center"/>
      <protection/>
    </xf>
    <xf numFmtId="3" fontId="5" fillId="0" borderId="32" xfId="18" applyNumberFormat="1" applyFont="1" applyBorder="1" applyAlignment="1">
      <alignment vertical="center"/>
      <protection/>
    </xf>
    <xf numFmtId="3" fontId="0" fillId="0" borderId="33" xfId="0" applyNumberFormat="1" applyFont="1" applyBorder="1" applyAlignment="1">
      <alignment vertical="center"/>
    </xf>
    <xf numFmtId="3" fontId="25" fillId="0" borderId="32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3" fontId="9" fillId="0" borderId="32" xfId="18" applyNumberFormat="1" applyFont="1" applyBorder="1" applyAlignment="1">
      <alignment vertical="center"/>
      <protection/>
    </xf>
    <xf numFmtId="3" fontId="9" fillId="0" borderId="31" xfId="18" applyNumberFormat="1" applyFont="1" applyBorder="1" applyAlignment="1">
      <alignment vertical="center"/>
      <protection/>
    </xf>
    <xf numFmtId="3" fontId="9" fillId="0" borderId="34" xfId="18" applyNumberFormat="1" applyFont="1" applyBorder="1" applyAlignment="1">
      <alignment vertical="center"/>
      <protection/>
    </xf>
    <xf numFmtId="3" fontId="13" fillId="0" borderId="34" xfId="18" applyNumberFormat="1" applyFont="1" applyBorder="1" applyAlignment="1">
      <alignment vertical="center"/>
      <protection/>
    </xf>
    <xf numFmtId="3" fontId="9" fillId="0" borderId="26" xfId="18" applyNumberFormat="1" applyFont="1" applyBorder="1" applyAlignment="1">
      <alignment vertical="center"/>
      <protection/>
    </xf>
    <xf numFmtId="3" fontId="9" fillId="0" borderId="33" xfId="18" applyNumberFormat="1" applyFont="1" applyBorder="1" applyAlignment="1">
      <alignment vertical="center"/>
      <protection/>
    </xf>
    <xf numFmtId="3" fontId="6" fillId="0" borderId="34" xfId="18" applyNumberFormat="1" applyFont="1" applyBorder="1" applyAlignment="1">
      <alignment vertical="center"/>
      <protection/>
    </xf>
    <xf numFmtId="3" fontId="9" fillId="0" borderId="26" xfId="18" applyNumberFormat="1" applyFont="1" applyBorder="1" applyAlignment="1">
      <alignment vertical="center"/>
      <protection/>
    </xf>
    <xf numFmtId="0" fontId="5" fillId="0" borderId="35" xfId="18" applyFont="1" applyBorder="1" applyAlignment="1">
      <alignment horizontal="center" vertical="center"/>
      <protection/>
    </xf>
    <xf numFmtId="0" fontId="9" fillId="0" borderId="36" xfId="18" applyFont="1" applyBorder="1" applyAlignment="1">
      <alignment horizontal="center" vertical="center"/>
      <protection/>
    </xf>
    <xf numFmtId="0" fontId="5" fillId="0" borderId="37" xfId="18" applyFont="1" applyBorder="1" applyAlignment="1">
      <alignment horizontal="center" vertical="center"/>
      <protection/>
    </xf>
    <xf numFmtId="3" fontId="5" fillId="0" borderId="27" xfId="18" applyNumberFormat="1" applyFont="1" applyBorder="1" applyAlignment="1">
      <alignment vertical="center"/>
      <protection/>
    </xf>
    <xf numFmtId="0" fontId="22" fillId="0" borderId="38" xfId="0" applyFont="1" applyBorder="1" applyAlignment="1">
      <alignment/>
    </xf>
    <xf numFmtId="3" fontId="8" fillId="0" borderId="26" xfId="18" applyNumberFormat="1" applyFont="1" applyBorder="1">
      <alignment/>
      <protection/>
    </xf>
    <xf numFmtId="0" fontId="8" fillId="0" borderId="39" xfId="18" applyFont="1" applyBorder="1" applyAlignment="1">
      <alignment horizontal="center"/>
      <protection/>
    </xf>
    <xf numFmtId="3" fontId="12" fillId="0" borderId="40" xfId="18" applyNumberFormat="1" applyFont="1" applyBorder="1">
      <alignment/>
      <protection/>
    </xf>
    <xf numFmtId="3" fontId="12" fillId="0" borderId="41" xfId="18" applyNumberFormat="1" applyFont="1" applyBorder="1">
      <alignment/>
      <protection/>
    </xf>
    <xf numFmtId="164" fontId="15" fillId="0" borderId="42" xfId="18" applyNumberFormat="1" applyFont="1" applyBorder="1">
      <alignment/>
      <protection/>
    </xf>
    <xf numFmtId="3" fontId="12" fillId="0" borderId="43" xfId="18" applyNumberFormat="1" applyFont="1" applyBorder="1">
      <alignment/>
      <protection/>
    </xf>
    <xf numFmtId="3" fontId="6" fillId="0" borderId="21" xfId="18" applyNumberFormat="1" applyFont="1" applyBorder="1" applyAlignment="1">
      <alignment vertical="center"/>
      <protection/>
    </xf>
    <xf numFmtId="164" fontId="15" fillId="0" borderId="15" xfId="18" applyNumberFormat="1" applyFont="1" applyBorder="1" applyAlignment="1">
      <alignment vertical="center"/>
      <protection/>
    </xf>
    <xf numFmtId="3" fontId="5" fillId="0" borderId="12" xfId="18" applyNumberFormat="1" applyFont="1" applyBorder="1" applyAlignment="1">
      <alignment vertical="center"/>
      <protection/>
    </xf>
    <xf numFmtId="3" fontId="5" fillId="0" borderId="25" xfId="18" applyNumberFormat="1" applyFont="1" applyBorder="1" applyAlignment="1">
      <alignment vertical="center"/>
      <protection/>
    </xf>
    <xf numFmtId="164" fontId="24" fillId="0" borderId="20" xfId="18" applyNumberFormat="1" applyFont="1" applyBorder="1" applyAlignment="1">
      <alignment vertical="center"/>
      <protection/>
    </xf>
    <xf numFmtId="3" fontId="5" fillId="0" borderId="20" xfId="18" applyNumberFormat="1" applyFont="1" applyBorder="1" applyAlignment="1">
      <alignment vertical="center"/>
      <protection/>
    </xf>
    <xf numFmtId="3" fontId="5" fillId="0" borderId="33" xfId="18" applyNumberFormat="1" applyFont="1" applyBorder="1" applyAlignment="1">
      <alignment vertical="center"/>
      <protection/>
    </xf>
    <xf numFmtId="3" fontId="6" fillId="0" borderId="10" xfId="18" applyNumberFormat="1" applyFont="1" applyBorder="1" applyAlignment="1">
      <alignment horizontal="right" vertical="center"/>
      <protection/>
    </xf>
    <xf numFmtId="3" fontId="6" fillId="0" borderId="21" xfId="18" applyNumberFormat="1" applyFont="1" applyBorder="1" applyAlignment="1">
      <alignment horizontal="right" vertical="center"/>
      <protection/>
    </xf>
    <xf numFmtId="3" fontId="5" fillId="0" borderId="1" xfId="18" applyNumberFormat="1" applyFont="1" applyBorder="1" applyAlignment="1">
      <alignment vertical="center"/>
      <protection/>
    </xf>
    <xf numFmtId="3" fontId="5" fillId="0" borderId="2" xfId="18" applyNumberFormat="1" applyFont="1" applyBorder="1" applyAlignment="1">
      <alignment vertical="center"/>
      <protection/>
    </xf>
    <xf numFmtId="3" fontId="5" fillId="0" borderId="3" xfId="18" applyNumberFormat="1" applyFont="1" applyBorder="1" applyAlignment="1">
      <alignment vertical="center"/>
      <protection/>
    </xf>
    <xf numFmtId="3" fontId="5" fillId="0" borderId="1" xfId="0" applyNumberFormat="1" applyFont="1" applyBorder="1" applyAlignment="1">
      <alignment vertical="center"/>
    </xf>
    <xf numFmtId="3" fontId="6" fillId="0" borderId="44" xfId="18" applyNumberFormat="1" applyFont="1" applyBorder="1" applyAlignment="1">
      <alignment vertical="center"/>
      <protection/>
    </xf>
    <xf numFmtId="1" fontId="26" fillId="0" borderId="16" xfId="18" applyNumberFormat="1" applyFont="1" applyBorder="1" applyAlignment="1">
      <alignment horizontal="center" vertical="center" wrapText="1"/>
      <protection/>
    </xf>
    <xf numFmtId="1" fontId="26" fillId="0" borderId="23" xfId="18" applyNumberFormat="1" applyFont="1" applyBorder="1" applyAlignment="1">
      <alignment horizontal="center" vertical="center" wrapText="1"/>
      <protection/>
    </xf>
    <xf numFmtId="1" fontId="26" fillId="0" borderId="17" xfId="18" applyNumberFormat="1" applyFont="1" applyBorder="1" applyAlignment="1">
      <alignment horizontal="center" vertical="center" wrapText="1"/>
      <protection/>
    </xf>
    <xf numFmtId="1" fontId="26" fillId="0" borderId="22" xfId="18" applyNumberFormat="1" applyFont="1" applyBorder="1" applyAlignment="1">
      <alignment horizontal="center" vertical="center" wrapText="1"/>
      <protection/>
    </xf>
    <xf numFmtId="1" fontId="26" fillId="0" borderId="5" xfId="18" applyNumberFormat="1" applyFont="1" applyBorder="1" applyAlignment="1">
      <alignment horizontal="center" vertical="center" wrapText="1"/>
      <protection/>
    </xf>
    <xf numFmtId="0" fontId="10" fillId="0" borderId="0" xfId="18" applyFont="1" applyAlignment="1">
      <alignment horizontal="center" vertical="center"/>
      <protection/>
    </xf>
    <xf numFmtId="0" fontId="26" fillId="0" borderId="29" xfId="18" applyFont="1" applyBorder="1" applyAlignment="1">
      <alignment horizontal="center" vertical="center"/>
      <protection/>
    </xf>
    <xf numFmtId="0" fontId="26" fillId="0" borderId="0" xfId="18" applyFont="1" applyAlignment="1">
      <alignment horizontal="center" vertical="center"/>
      <protection/>
    </xf>
    <xf numFmtId="3" fontId="5" fillId="0" borderId="5" xfId="18" applyNumberFormat="1" applyFont="1" applyBorder="1" applyAlignment="1">
      <alignment horizontal="right" vertical="center"/>
      <protection/>
    </xf>
    <xf numFmtId="3" fontId="6" fillId="0" borderId="11" xfId="18" applyNumberFormat="1" applyFont="1" applyBorder="1" applyAlignment="1">
      <alignment horizontal="right" vertical="center"/>
      <protection/>
    </xf>
    <xf numFmtId="3" fontId="6" fillId="0" borderId="9" xfId="18" applyNumberFormat="1" applyFont="1" applyBorder="1" applyAlignment="1">
      <alignment horizontal="right" vertical="center"/>
      <protection/>
    </xf>
    <xf numFmtId="164" fontId="5" fillId="0" borderId="7" xfId="21" applyNumberFormat="1" applyFont="1" applyFill="1" applyBorder="1" applyAlignment="1" applyProtection="1">
      <alignment vertical="center" wrapText="1"/>
      <protection locked="0"/>
    </xf>
    <xf numFmtId="0" fontId="2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18" applyFont="1" applyBorder="1" applyAlignment="1">
      <alignment vertical="center" wrapText="1"/>
      <protection/>
    </xf>
    <xf numFmtId="0" fontId="7" fillId="0" borderId="45" xfId="18" applyFont="1" applyBorder="1" applyAlignment="1">
      <alignment vertical="center" wrapText="1"/>
      <protection/>
    </xf>
    <xf numFmtId="0" fontId="12" fillId="0" borderId="46" xfId="0" applyNumberFormat="1" applyFont="1" applyFill="1" applyBorder="1" applyAlignment="1" applyProtection="1">
      <alignment/>
      <protection/>
    </xf>
    <xf numFmtId="3" fontId="12" fillId="0" borderId="47" xfId="18" applyNumberFormat="1" applyFont="1" applyBorder="1" applyAlignment="1">
      <alignment wrapText="1"/>
      <protection/>
    </xf>
    <xf numFmtId="3" fontId="19" fillId="0" borderId="32" xfId="18" applyNumberFormat="1" applyFont="1" applyBorder="1" applyAlignment="1">
      <alignment vertical="center"/>
      <protection/>
    </xf>
    <xf numFmtId="1" fontId="26" fillId="0" borderId="48" xfId="18" applyNumberFormat="1" applyFont="1" applyBorder="1" applyAlignment="1">
      <alignment horizontal="center" vertical="center" wrapText="1"/>
      <protection/>
    </xf>
    <xf numFmtId="0" fontId="5" fillId="0" borderId="8" xfId="18" applyFont="1" applyBorder="1" applyAlignment="1">
      <alignment horizontal="left" vertical="center" wrapText="1"/>
      <protection/>
    </xf>
    <xf numFmtId="1" fontId="9" fillId="0" borderId="49" xfId="18" applyNumberFormat="1" applyFont="1" applyBorder="1" applyAlignment="1">
      <alignment horizontal="center" vertical="center" wrapText="1"/>
      <protection/>
    </xf>
    <xf numFmtId="1" fontId="9" fillId="0" borderId="18" xfId="18" applyNumberFormat="1" applyFont="1" applyBorder="1" applyAlignment="1">
      <alignment horizontal="left" vertical="center" wrapText="1"/>
      <protection/>
    </xf>
    <xf numFmtId="0" fontId="5" fillId="0" borderId="28" xfId="18" applyFont="1" applyBorder="1" applyAlignment="1">
      <alignment horizontal="center" vertical="center"/>
      <protection/>
    </xf>
    <xf numFmtId="0" fontId="5" fillId="0" borderId="7" xfId="18" applyFont="1" applyBorder="1" applyAlignment="1">
      <alignment horizontal="left" vertical="center" wrapText="1"/>
      <protection/>
    </xf>
    <xf numFmtId="0" fontId="5" fillId="0" borderId="50" xfId="18" applyFont="1" applyBorder="1" applyAlignment="1">
      <alignment horizontal="center" vertical="center"/>
      <protection/>
    </xf>
    <xf numFmtId="0" fontId="5" fillId="0" borderId="3" xfId="18" applyFont="1" applyBorder="1" applyAlignment="1">
      <alignment horizontal="left" vertical="center" wrapText="1"/>
      <protection/>
    </xf>
    <xf numFmtId="0" fontId="9" fillId="0" borderId="30" xfId="18" applyFont="1" applyBorder="1" applyAlignment="1">
      <alignment horizontal="center" vertical="center"/>
      <protection/>
    </xf>
    <xf numFmtId="0" fontId="9" fillId="0" borderId="8" xfId="18" applyFont="1" applyBorder="1" applyAlignment="1">
      <alignment vertical="center" wrapText="1"/>
      <protection/>
    </xf>
    <xf numFmtId="0" fontId="9" fillId="0" borderId="30" xfId="18" applyFont="1" applyBorder="1" applyAlignment="1">
      <alignment horizontal="center" vertical="center"/>
      <protection/>
    </xf>
    <xf numFmtId="0" fontId="9" fillId="0" borderId="8" xfId="18" applyFont="1" applyBorder="1" applyAlignment="1">
      <alignment horizontal="left" vertical="center" wrapText="1"/>
      <protection/>
    </xf>
    <xf numFmtId="0" fontId="5" fillId="0" borderId="7" xfId="18" applyFont="1" applyBorder="1" applyAlignment="1">
      <alignment vertical="center" wrapText="1"/>
      <protection/>
    </xf>
    <xf numFmtId="0" fontId="5" fillId="0" borderId="3" xfId="18" applyFont="1" applyBorder="1" applyAlignment="1">
      <alignment vertical="center" wrapText="1"/>
      <protection/>
    </xf>
    <xf numFmtId="0" fontId="9" fillId="0" borderId="51" xfId="18" applyFont="1" applyBorder="1" applyAlignment="1">
      <alignment horizontal="center" vertical="center"/>
      <protection/>
    </xf>
    <xf numFmtId="0" fontId="9" fillId="0" borderId="19" xfId="18" applyFont="1" applyBorder="1" applyAlignment="1">
      <alignment vertical="center" wrapText="1"/>
      <protection/>
    </xf>
    <xf numFmtId="0" fontId="5" fillId="0" borderId="35" xfId="18" applyFont="1" applyBorder="1" applyAlignment="1">
      <alignment horizontal="center" vertical="center"/>
      <protection/>
    </xf>
    <xf numFmtId="0" fontId="5" fillId="0" borderId="15" xfId="18" applyFont="1" applyBorder="1" applyAlignment="1">
      <alignment vertical="center" wrapText="1"/>
      <protection/>
    </xf>
    <xf numFmtId="0" fontId="6" fillId="0" borderId="35" xfId="18" applyFont="1" applyBorder="1" applyAlignment="1">
      <alignment horizontal="center" vertical="center"/>
      <protection/>
    </xf>
    <xf numFmtId="0" fontId="9" fillId="0" borderId="15" xfId="18" applyFont="1" applyBorder="1" applyAlignment="1">
      <alignment vertical="center" wrapText="1"/>
      <protection/>
    </xf>
    <xf numFmtId="0" fontId="5" fillId="0" borderId="51" xfId="18" applyFont="1" applyBorder="1" applyAlignment="1">
      <alignment horizontal="center" vertical="center"/>
      <protection/>
    </xf>
    <xf numFmtId="0" fontId="5" fillId="0" borderId="19" xfId="18" applyFont="1" applyBorder="1" applyAlignment="1">
      <alignment vertical="center" wrapText="1"/>
      <protection/>
    </xf>
    <xf numFmtId="0" fontId="9" fillId="0" borderId="49" xfId="18" applyFont="1" applyBorder="1" applyAlignment="1">
      <alignment horizontal="center" vertical="center"/>
      <protection/>
    </xf>
    <xf numFmtId="0" fontId="9" fillId="0" borderId="18" xfId="18" applyFont="1" applyBorder="1" applyAlignment="1">
      <alignment vertical="center" wrapText="1"/>
      <protection/>
    </xf>
    <xf numFmtId="0" fontId="5" fillId="0" borderId="49" xfId="18" applyFont="1" applyBorder="1" applyAlignment="1">
      <alignment horizontal="center" vertical="center"/>
      <protection/>
    </xf>
    <xf numFmtId="0" fontId="9" fillId="0" borderId="49" xfId="18" applyFont="1" applyBorder="1" applyAlignment="1">
      <alignment horizontal="center" vertical="center"/>
      <protection/>
    </xf>
    <xf numFmtId="0" fontId="9" fillId="0" borderId="18" xfId="18" applyFont="1" applyBorder="1" applyAlignment="1">
      <alignment vertical="center" wrapText="1"/>
      <protection/>
    </xf>
    <xf numFmtId="0" fontId="9" fillId="0" borderId="19" xfId="18" applyFont="1" applyBorder="1" applyAlignment="1">
      <alignment horizontal="left" vertical="center" wrapText="1"/>
      <protection/>
    </xf>
    <xf numFmtId="0" fontId="9" fillId="0" borderId="35" xfId="18" applyFont="1" applyBorder="1" applyAlignment="1">
      <alignment horizontal="center" vertical="center"/>
      <protection/>
    </xf>
    <xf numFmtId="0" fontId="5" fillId="0" borderId="35" xfId="18" applyFont="1" applyBorder="1" applyAlignment="1">
      <alignment horizontal="center" vertical="center"/>
      <protection/>
    </xf>
    <xf numFmtId="0" fontId="9" fillId="0" borderId="35" xfId="18" applyFont="1" applyBorder="1" applyAlignment="1">
      <alignment horizontal="center" vertical="center"/>
      <protection/>
    </xf>
    <xf numFmtId="0" fontId="9" fillId="0" borderId="15" xfId="18" applyFont="1" applyBorder="1" applyAlignment="1">
      <alignment vertical="center" wrapText="1"/>
      <protection/>
    </xf>
    <xf numFmtId="0" fontId="6" fillId="0" borderId="30" xfId="18" applyFont="1" applyBorder="1" applyAlignment="1">
      <alignment horizontal="center" vertical="center"/>
      <protection/>
    </xf>
    <xf numFmtId="0" fontId="9" fillId="0" borderId="20" xfId="18" applyFont="1" applyBorder="1" applyAlignment="1">
      <alignment horizontal="left" vertical="center" wrapText="1"/>
      <protection/>
    </xf>
    <xf numFmtId="0" fontId="5" fillId="0" borderId="36" xfId="18" applyFont="1" applyBorder="1" applyAlignment="1">
      <alignment horizontal="center" vertical="center"/>
      <protection/>
    </xf>
    <xf numFmtId="0" fontId="5" fillId="0" borderId="20" xfId="18" applyFont="1" applyBorder="1" applyAlignment="1">
      <alignment horizontal="left" vertical="center" wrapText="1"/>
      <protection/>
    </xf>
    <xf numFmtId="0" fontId="5" fillId="0" borderId="30" xfId="18" applyFont="1" applyBorder="1" applyAlignment="1">
      <alignment horizontal="center" vertical="center"/>
      <protection/>
    </xf>
    <xf numFmtId="0" fontId="5" fillId="0" borderId="8" xfId="18" applyFont="1" applyBorder="1" applyAlignment="1">
      <alignment horizontal="left" vertical="center" wrapText="1"/>
      <protection/>
    </xf>
    <xf numFmtId="0" fontId="6" fillId="0" borderId="15" xfId="18" applyFont="1" applyBorder="1" applyAlignment="1">
      <alignment horizontal="left" vertical="center" wrapText="1"/>
      <protection/>
    </xf>
    <xf numFmtId="0" fontId="5" fillId="0" borderId="36" xfId="18" applyFont="1" applyBorder="1" applyAlignment="1">
      <alignment horizontal="center" vertical="center"/>
      <protection/>
    </xf>
    <xf numFmtId="0" fontId="5" fillId="0" borderId="20" xfId="18" applyFont="1" applyBorder="1" applyAlignment="1">
      <alignment vertical="center" wrapText="1"/>
      <protection/>
    </xf>
    <xf numFmtId="0" fontId="5" fillId="0" borderId="35" xfId="18" applyFont="1" applyBorder="1" applyAlignment="1">
      <alignment horizontal="center" vertical="center"/>
      <protection/>
    </xf>
    <xf numFmtId="0" fontId="9" fillId="0" borderId="20" xfId="18" applyFont="1" applyBorder="1" applyAlignment="1">
      <alignment vertical="center" wrapText="1"/>
      <protection/>
    </xf>
    <xf numFmtId="0" fontId="5" fillId="0" borderId="15" xfId="18" applyFont="1" applyBorder="1" applyAlignment="1">
      <alignment horizontal="left" vertical="center" wrapText="1"/>
      <protection/>
    </xf>
    <xf numFmtId="0" fontId="13" fillId="0" borderId="35" xfId="18" applyFont="1" applyBorder="1" applyAlignment="1">
      <alignment horizontal="center" vertical="center"/>
      <protection/>
    </xf>
    <xf numFmtId="0" fontId="13" fillId="0" borderId="15" xfId="18" applyFont="1" applyBorder="1" applyAlignment="1">
      <alignment vertical="center" wrapText="1"/>
      <protection/>
    </xf>
    <xf numFmtId="0" fontId="5" fillId="0" borderId="8" xfId="18" applyFont="1" applyBorder="1" applyAlignment="1">
      <alignment vertical="center" wrapText="1"/>
      <protection/>
    </xf>
    <xf numFmtId="0" fontId="5" fillId="0" borderId="49" xfId="18" applyFont="1" applyBorder="1" applyAlignment="1">
      <alignment horizontal="center" vertical="center"/>
      <protection/>
    </xf>
    <xf numFmtId="0" fontId="5" fillId="0" borderId="18" xfId="18" applyFont="1" applyBorder="1" applyAlignment="1">
      <alignment vertical="center" wrapText="1"/>
      <protection/>
    </xf>
    <xf numFmtId="0" fontId="9" fillId="0" borderId="52" xfId="18" applyFont="1" applyBorder="1" applyAlignment="1">
      <alignment vertical="center" wrapText="1"/>
      <protection/>
    </xf>
    <xf numFmtId="3" fontId="6" fillId="0" borderId="26" xfId="18" applyNumberFormat="1" applyFont="1" applyBorder="1" applyAlignment="1">
      <alignment vertical="center"/>
      <protection/>
    </xf>
    <xf numFmtId="3" fontId="6" fillId="0" borderId="4" xfId="18" applyNumberFormat="1" applyFont="1" applyBorder="1" applyAlignment="1">
      <alignment horizontal="right" vertical="center"/>
      <protection/>
    </xf>
    <xf numFmtId="0" fontId="7" fillId="0" borderId="53" xfId="18" applyFont="1" applyBorder="1" applyAlignment="1">
      <alignment horizontal="center" vertical="center" wrapText="1"/>
      <protection/>
    </xf>
    <xf numFmtId="0" fontId="7" fillId="0" borderId="54" xfId="18" applyFont="1" applyBorder="1" applyAlignment="1">
      <alignment horizontal="center" vertical="center" wrapText="1"/>
      <protection/>
    </xf>
    <xf numFmtId="0" fontId="16" fillId="0" borderId="55" xfId="18" applyFont="1" applyBorder="1" applyAlignment="1">
      <alignment horizontal="center" vertical="center" wrapText="1"/>
      <protection/>
    </xf>
    <xf numFmtId="0" fontId="16" fillId="0" borderId="20" xfId="18" applyFont="1" applyBorder="1" applyAlignment="1">
      <alignment horizontal="center" vertical="center" wrapText="1"/>
      <protection/>
    </xf>
    <xf numFmtId="0" fontId="18" fillId="0" borderId="56" xfId="18" applyFont="1" applyBorder="1" applyAlignment="1">
      <alignment horizontal="center" vertical="center" wrapText="1"/>
      <protection/>
    </xf>
    <xf numFmtId="0" fontId="18" fillId="0" borderId="36" xfId="18" applyFont="1" applyBorder="1" applyAlignment="1">
      <alignment horizontal="center" vertical="center" wrapText="1"/>
      <protection/>
    </xf>
    <xf numFmtId="0" fontId="7" fillId="0" borderId="57" xfId="18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" fillId="0" borderId="60" xfId="18" applyFont="1" applyBorder="1" applyAlignment="1">
      <alignment horizontal="center" vertical="center" wrapText="1"/>
      <protection/>
    </xf>
    <xf numFmtId="0" fontId="2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38"/>
  <sheetViews>
    <sheetView tabSelected="1" workbookViewId="0" topLeftCell="A106">
      <selection activeCell="A115" sqref="A115:A117"/>
    </sheetView>
  </sheetViews>
  <sheetFormatPr defaultColWidth="9.00390625" defaultRowHeight="12.75"/>
  <cols>
    <col min="1" max="1" width="5.75390625" style="16" customWidth="1"/>
    <col min="2" max="2" width="28.875" style="17" customWidth="1"/>
    <col min="3" max="3" width="11.125" style="6" customWidth="1"/>
    <col min="4" max="4" width="11.00390625" style="6" customWidth="1"/>
    <col min="5" max="5" width="4.125" style="6" customWidth="1"/>
    <col min="6" max="7" width="11.125" style="6" customWidth="1"/>
    <col min="8" max="8" width="11.00390625" style="6" customWidth="1"/>
    <col min="9" max="9" width="11.75390625" style="6" customWidth="1"/>
    <col min="10" max="192" width="10.00390625" style="6" customWidth="1"/>
    <col min="193" max="16384" width="10.00390625" style="7" customWidth="1"/>
  </cols>
  <sheetData>
    <row r="1" ht="15.75">
      <c r="I1" s="57" t="s">
        <v>28</v>
      </c>
    </row>
    <row r="2" spans="1:8" s="1" customFormat="1" ht="51.75" customHeight="1">
      <c r="A2" s="50" t="s">
        <v>75</v>
      </c>
      <c r="B2" s="50"/>
      <c r="C2" s="51"/>
      <c r="D2" s="51"/>
      <c r="E2" s="51"/>
      <c r="F2" s="51"/>
      <c r="G2" s="51"/>
      <c r="H2" s="52"/>
    </row>
    <row r="3" spans="1:192" s="4" customFormat="1" ht="15.75" customHeight="1" thickBot="1">
      <c r="A3" s="53"/>
      <c r="B3" s="2"/>
      <c r="C3" s="3"/>
      <c r="D3" s="3"/>
      <c r="E3" s="3"/>
      <c r="F3" s="3"/>
      <c r="G3" s="3"/>
      <c r="H3" s="54"/>
      <c r="I3" s="54" t="s">
        <v>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</row>
    <row r="4" spans="1:9" ht="24.75" customHeight="1" thickBot="1">
      <c r="A4" s="334" t="s">
        <v>49</v>
      </c>
      <c r="B4" s="332" t="s">
        <v>50</v>
      </c>
      <c r="C4" s="336" t="s">
        <v>1</v>
      </c>
      <c r="D4" s="337"/>
      <c r="E4" s="338"/>
      <c r="F4" s="339" t="s">
        <v>2</v>
      </c>
      <c r="G4" s="338"/>
      <c r="H4" s="330" t="s">
        <v>3</v>
      </c>
      <c r="I4" s="331"/>
    </row>
    <row r="5" spans="1:9" ht="24.75" customHeight="1" thickBot="1" thickTop="1">
      <c r="A5" s="335"/>
      <c r="B5" s="333"/>
      <c r="C5" s="125" t="s">
        <v>4</v>
      </c>
      <c r="D5" s="133" t="s">
        <v>5</v>
      </c>
      <c r="E5" s="180" t="s">
        <v>6</v>
      </c>
      <c r="F5" s="132" t="s">
        <v>4</v>
      </c>
      <c r="G5" s="126" t="s">
        <v>5</v>
      </c>
      <c r="H5" s="125" t="s">
        <v>4</v>
      </c>
      <c r="I5" s="188" t="s">
        <v>5</v>
      </c>
    </row>
    <row r="6" spans="1:10" s="265" customFormat="1" ht="9" customHeight="1" thickBot="1" thickTop="1">
      <c r="A6" s="278">
        <v>1</v>
      </c>
      <c r="B6" s="262">
        <v>2</v>
      </c>
      <c r="C6" s="260">
        <v>3</v>
      </c>
      <c r="D6" s="261">
        <v>4</v>
      </c>
      <c r="E6" s="262">
        <v>5</v>
      </c>
      <c r="F6" s="263">
        <v>6</v>
      </c>
      <c r="G6" s="262">
        <v>7</v>
      </c>
      <c r="H6" s="264">
        <v>8</v>
      </c>
      <c r="I6" s="266">
        <v>9</v>
      </c>
      <c r="J6" s="267"/>
    </row>
    <row r="7" spans="1:9" s="4" customFormat="1" ht="21.75" customHeight="1" thickBot="1" thickTop="1">
      <c r="A7" s="189">
        <v>600</v>
      </c>
      <c r="B7" s="271" t="s">
        <v>29</v>
      </c>
      <c r="C7" s="84">
        <f aca="true" t="shared" si="0" ref="C7:D9">F7</f>
        <v>100000</v>
      </c>
      <c r="D7" s="134">
        <f t="shared" si="0"/>
        <v>97310</v>
      </c>
      <c r="E7" s="159">
        <f aca="true" t="shared" si="1" ref="E7:E43">D7/C7*100</f>
        <v>97.31</v>
      </c>
      <c r="F7" s="84">
        <f>F8</f>
        <v>100000</v>
      </c>
      <c r="G7" s="85">
        <f>G8</f>
        <v>97310</v>
      </c>
      <c r="H7" s="42"/>
      <c r="I7" s="190"/>
    </row>
    <row r="8" spans="1:9" s="4" customFormat="1" ht="19.5" customHeight="1" thickTop="1">
      <c r="A8" s="191">
        <v>60002</v>
      </c>
      <c r="B8" s="279" t="s">
        <v>51</v>
      </c>
      <c r="C8" s="86">
        <f t="shared" si="0"/>
        <v>100000</v>
      </c>
      <c r="D8" s="135">
        <f t="shared" si="0"/>
        <v>97310</v>
      </c>
      <c r="E8" s="160">
        <f t="shared" si="1"/>
        <v>97.31</v>
      </c>
      <c r="F8" s="105">
        <f>F9</f>
        <v>100000</v>
      </c>
      <c r="G8" s="106">
        <f>G9</f>
        <v>97310</v>
      </c>
      <c r="H8" s="76"/>
      <c r="I8" s="192"/>
    </row>
    <row r="9" spans="1:9" s="46" customFormat="1" ht="37.5" customHeight="1" thickBot="1">
      <c r="A9" s="280">
        <v>2710</v>
      </c>
      <c r="B9" s="281" t="s">
        <v>72</v>
      </c>
      <c r="C9" s="72">
        <f t="shared" si="0"/>
        <v>100000</v>
      </c>
      <c r="D9" s="136">
        <f t="shared" si="0"/>
        <v>97310</v>
      </c>
      <c r="E9" s="161">
        <f t="shared" si="1"/>
        <v>97.31</v>
      </c>
      <c r="F9" s="72">
        <v>100000</v>
      </c>
      <c r="G9" s="87">
        <v>97310</v>
      </c>
      <c r="H9" s="72"/>
      <c r="I9" s="193"/>
    </row>
    <row r="10" spans="1:9" s="8" customFormat="1" ht="19.5" customHeight="1" thickBot="1" thickTop="1">
      <c r="A10" s="282">
        <v>630</v>
      </c>
      <c r="B10" s="283" t="s">
        <v>7</v>
      </c>
      <c r="C10" s="39">
        <f>F10+H10</f>
        <v>7000</v>
      </c>
      <c r="D10" s="40">
        <f>G10+I10</f>
        <v>5250</v>
      </c>
      <c r="E10" s="159">
        <f t="shared" si="1"/>
        <v>75</v>
      </c>
      <c r="F10" s="39">
        <f>F11</f>
        <v>7000</v>
      </c>
      <c r="G10" s="41">
        <f>G11</f>
        <v>5250</v>
      </c>
      <c r="H10" s="80"/>
      <c r="I10" s="194"/>
    </row>
    <row r="11" spans="1:9" s="8" customFormat="1" ht="25.5" customHeight="1" thickTop="1">
      <c r="A11" s="284">
        <v>63003</v>
      </c>
      <c r="B11" s="285" t="s">
        <v>8</v>
      </c>
      <c r="C11" s="88">
        <f>F11+H11</f>
        <v>7000</v>
      </c>
      <c r="D11" s="137">
        <f>G11+I11</f>
        <v>5250</v>
      </c>
      <c r="E11" s="160">
        <f t="shared" si="1"/>
        <v>75</v>
      </c>
      <c r="F11" s="88">
        <f>SUM(F12:F13)</f>
        <v>7000</v>
      </c>
      <c r="G11" s="89">
        <f>SUM(G12:G13)</f>
        <v>5250</v>
      </c>
      <c r="H11" s="77"/>
      <c r="I11" s="195"/>
    </row>
    <row r="12" spans="1:9" s="8" customFormat="1" ht="36" customHeight="1">
      <c r="A12" s="286">
        <v>2810</v>
      </c>
      <c r="B12" s="287" t="s">
        <v>11</v>
      </c>
      <c r="C12" s="45">
        <f aca="true" t="shared" si="2" ref="C12:D17">F12</f>
        <v>3000</v>
      </c>
      <c r="D12" s="138">
        <f t="shared" si="2"/>
        <v>2250</v>
      </c>
      <c r="E12" s="162">
        <f t="shared" si="1"/>
        <v>75</v>
      </c>
      <c r="F12" s="107">
        <v>3000</v>
      </c>
      <c r="G12" s="90">
        <v>2250</v>
      </c>
      <c r="H12" s="176"/>
      <c r="I12" s="196"/>
    </row>
    <row r="13" spans="1:9" s="55" customFormat="1" ht="39" customHeight="1" thickBot="1">
      <c r="A13" s="288">
        <v>2820</v>
      </c>
      <c r="B13" s="289" t="s">
        <v>14</v>
      </c>
      <c r="C13" s="18">
        <f t="shared" si="2"/>
        <v>4000</v>
      </c>
      <c r="D13" s="31">
        <f t="shared" si="2"/>
        <v>3000</v>
      </c>
      <c r="E13" s="162">
        <f t="shared" si="1"/>
        <v>75</v>
      </c>
      <c r="F13" s="18">
        <v>4000</v>
      </c>
      <c r="G13" s="32">
        <v>3000</v>
      </c>
      <c r="H13" s="177"/>
      <c r="I13" s="197"/>
    </row>
    <row r="14" spans="1:9" s="8" customFormat="1" ht="27.75" customHeight="1" thickBot="1" thickTop="1">
      <c r="A14" s="282">
        <v>700</v>
      </c>
      <c r="B14" s="283" t="s">
        <v>30</v>
      </c>
      <c r="C14" s="39">
        <f t="shared" si="2"/>
        <v>9800000</v>
      </c>
      <c r="D14" s="40">
        <f t="shared" si="2"/>
        <v>9559496</v>
      </c>
      <c r="E14" s="159">
        <f t="shared" si="1"/>
        <v>97.54587755102041</v>
      </c>
      <c r="F14" s="39">
        <f>F15</f>
        <v>9800000</v>
      </c>
      <c r="G14" s="41">
        <f>G15</f>
        <v>9559496</v>
      </c>
      <c r="H14" s="80"/>
      <c r="I14" s="194"/>
    </row>
    <row r="15" spans="1:9" s="56" customFormat="1" ht="16.5" customHeight="1" thickTop="1">
      <c r="A15" s="284">
        <v>70001</v>
      </c>
      <c r="B15" s="285" t="s">
        <v>31</v>
      </c>
      <c r="C15" s="88">
        <f t="shared" si="2"/>
        <v>9800000</v>
      </c>
      <c r="D15" s="137">
        <f t="shared" si="2"/>
        <v>9559496</v>
      </c>
      <c r="E15" s="160">
        <f t="shared" si="1"/>
        <v>97.54587755102041</v>
      </c>
      <c r="F15" s="88">
        <f>SUM(F16:F17)</f>
        <v>9800000</v>
      </c>
      <c r="G15" s="89">
        <f>SUM(G16:G17)</f>
        <v>9559496</v>
      </c>
      <c r="H15" s="77"/>
      <c r="I15" s="198"/>
    </row>
    <row r="16" spans="1:9" s="55" customFormat="1" ht="30" customHeight="1">
      <c r="A16" s="288">
        <v>2650</v>
      </c>
      <c r="B16" s="289" t="s">
        <v>32</v>
      </c>
      <c r="C16" s="18">
        <f t="shared" si="2"/>
        <v>8800000</v>
      </c>
      <c r="D16" s="31">
        <f t="shared" si="2"/>
        <v>8657129</v>
      </c>
      <c r="E16" s="162">
        <f t="shared" si="1"/>
        <v>98.37646590909091</v>
      </c>
      <c r="F16" s="18">
        <f>6000000+2800000</f>
        <v>8800000</v>
      </c>
      <c r="G16" s="32">
        <v>8657129</v>
      </c>
      <c r="H16" s="73"/>
      <c r="I16" s="199"/>
    </row>
    <row r="17" spans="1:9" s="55" customFormat="1" ht="48.75" customHeight="1" thickBot="1">
      <c r="A17" s="288">
        <v>6210</v>
      </c>
      <c r="B17" s="289" t="s">
        <v>52</v>
      </c>
      <c r="C17" s="18">
        <f t="shared" si="2"/>
        <v>1000000</v>
      </c>
      <c r="D17" s="31">
        <f t="shared" si="2"/>
        <v>902367</v>
      </c>
      <c r="E17" s="162">
        <f t="shared" si="1"/>
        <v>90.2367</v>
      </c>
      <c r="F17" s="29">
        <f>2000000-1000000</f>
        <v>1000000</v>
      </c>
      <c r="G17" s="32">
        <v>902367</v>
      </c>
      <c r="H17" s="178"/>
      <c r="I17" s="200"/>
    </row>
    <row r="18" spans="1:9" s="8" customFormat="1" ht="20.25" customHeight="1" thickBot="1" thickTop="1">
      <c r="A18" s="282">
        <v>750</v>
      </c>
      <c r="B18" s="290" t="s">
        <v>9</v>
      </c>
      <c r="C18" s="19">
        <f>F18+H18</f>
        <v>2473164</v>
      </c>
      <c r="D18" s="20">
        <f>G18+I18</f>
        <v>2454830</v>
      </c>
      <c r="E18" s="159">
        <f t="shared" si="1"/>
        <v>99.25868240035841</v>
      </c>
      <c r="F18" s="19">
        <f>F21</f>
        <v>860000</v>
      </c>
      <c r="G18" s="21">
        <f>G21</f>
        <v>841666</v>
      </c>
      <c r="H18" s="19">
        <f>H19</f>
        <v>1613164</v>
      </c>
      <c r="I18" s="201">
        <f>I19</f>
        <v>1613164</v>
      </c>
    </row>
    <row r="19" spans="1:9" s="8" customFormat="1" ht="16.5" customHeight="1" thickTop="1">
      <c r="A19" s="284">
        <v>75020</v>
      </c>
      <c r="B19" s="291" t="s">
        <v>33</v>
      </c>
      <c r="C19" s="10">
        <f>C20</f>
        <v>1613164</v>
      </c>
      <c r="D19" s="11">
        <f>D20</f>
        <v>1613164</v>
      </c>
      <c r="E19" s="160">
        <f t="shared" si="1"/>
        <v>100</v>
      </c>
      <c r="F19" s="10"/>
      <c r="G19" s="12"/>
      <c r="H19" s="78">
        <f>SUM(H20:H20)</f>
        <v>1613164</v>
      </c>
      <c r="I19" s="202">
        <f>SUM(I20:I20)</f>
        <v>1613164</v>
      </c>
    </row>
    <row r="20" spans="1:9" s="8" customFormat="1" ht="50.25" customHeight="1">
      <c r="A20" s="292">
        <v>2320</v>
      </c>
      <c r="B20" s="293" t="s">
        <v>62</v>
      </c>
      <c r="C20" s="47">
        <f>F20+H20</f>
        <v>1613164</v>
      </c>
      <c r="D20" s="48">
        <f>I20</f>
        <v>1613164</v>
      </c>
      <c r="E20" s="162">
        <f t="shared" si="1"/>
        <v>100</v>
      </c>
      <c r="F20" s="108"/>
      <c r="G20" s="104"/>
      <c r="H20" s="65">
        <v>1613164</v>
      </c>
      <c r="I20" s="203">
        <v>1613164</v>
      </c>
    </row>
    <row r="21" spans="1:9" s="8" customFormat="1" ht="15" customHeight="1">
      <c r="A21" s="294">
        <v>75095</v>
      </c>
      <c r="B21" s="295" t="s">
        <v>10</v>
      </c>
      <c r="C21" s="91">
        <f>SUM(C22:C23)</f>
        <v>860000</v>
      </c>
      <c r="D21" s="139">
        <f>SUM(D22:D23)</f>
        <v>841666</v>
      </c>
      <c r="E21" s="163">
        <f t="shared" si="1"/>
        <v>97.86813953488372</v>
      </c>
      <c r="F21" s="64">
        <f>SUM(F22:F23)</f>
        <v>860000</v>
      </c>
      <c r="G21" s="71">
        <f>SUM(G22:G23)</f>
        <v>841666</v>
      </c>
      <c r="H21" s="64"/>
      <c r="I21" s="204"/>
    </row>
    <row r="22" spans="1:9" s="9" customFormat="1" ht="37.5" customHeight="1">
      <c r="A22" s="288">
        <v>2810</v>
      </c>
      <c r="B22" s="287" t="s">
        <v>11</v>
      </c>
      <c r="C22" s="93">
        <f>F22+H22</f>
        <v>610000</v>
      </c>
      <c r="D22" s="140">
        <f>G22</f>
        <v>591666</v>
      </c>
      <c r="E22" s="162">
        <f t="shared" si="1"/>
        <v>96.9944262295082</v>
      </c>
      <c r="F22" s="93">
        <f>792000-182000</f>
        <v>610000</v>
      </c>
      <c r="G22" s="92">
        <v>591666</v>
      </c>
      <c r="H22" s="74"/>
      <c r="I22" s="205"/>
    </row>
    <row r="23" spans="1:9" s="9" customFormat="1" ht="40.5" customHeight="1" thickBot="1">
      <c r="A23" s="288">
        <v>2819</v>
      </c>
      <c r="B23" s="287" t="s">
        <v>11</v>
      </c>
      <c r="C23" s="93">
        <f>F23+H23</f>
        <v>250000</v>
      </c>
      <c r="D23" s="140">
        <f>G23</f>
        <v>250000</v>
      </c>
      <c r="E23" s="164">
        <f t="shared" si="1"/>
        <v>100</v>
      </c>
      <c r="F23" s="93">
        <v>250000</v>
      </c>
      <c r="G23" s="92">
        <v>250000</v>
      </c>
      <c r="H23" s="129"/>
      <c r="I23" s="206"/>
    </row>
    <row r="24" spans="1:9" s="8" customFormat="1" ht="42" customHeight="1" thickBot="1" thickTop="1">
      <c r="A24" s="282">
        <v>754</v>
      </c>
      <c r="B24" s="290" t="s">
        <v>73</v>
      </c>
      <c r="C24" s="19">
        <f>C25+C27</f>
        <v>322000</v>
      </c>
      <c r="D24" s="20">
        <f>D25+D27</f>
        <v>322000</v>
      </c>
      <c r="E24" s="165">
        <f t="shared" si="1"/>
        <v>100</v>
      </c>
      <c r="F24" s="19">
        <f>F27</f>
        <v>22000</v>
      </c>
      <c r="G24" s="21">
        <f>G27</f>
        <v>22000</v>
      </c>
      <c r="H24" s="19">
        <f>H25</f>
        <v>300000</v>
      </c>
      <c r="I24" s="201">
        <f>I25</f>
        <v>300000</v>
      </c>
    </row>
    <row r="25" spans="1:9" s="8" customFormat="1" ht="28.5" customHeight="1" thickTop="1">
      <c r="A25" s="284">
        <v>75411</v>
      </c>
      <c r="B25" s="291" t="s">
        <v>53</v>
      </c>
      <c r="C25" s="10">
        <f>H25</f>
        <v>300000</v>
      </c>
      <c r="D25" s="11">
        <f>I25</f>
        <v>300000</v>
      </c>
      <c r="E25" s="166">
        <f t="shared" si="1"/>
        <v>100</v>
      </c>
      <c r="F25" s="10"/>
      <c r="G25" s="12"/>
      <c r="H25" s="78">
        <f>H26</f>
        <v>300000</v>
      </c>
      <c r="I25" s="202">
        <f>I26</f>
        <v>300000</v>
      </c>
    </row>
    <row r="26" spans="1:9" s="9" customFormat="1" ht="47.25" customHeight="1">
      <c r="A26" s="296">
        <v>6220</v>
      </c>
      <c r="B26" s="297" t="s">
        <v>43</v>
      </c>
      <c r="C26" s="67">
        <f>H26</f>
        <v>300000</v>
      </c>
      <c r="D26" s="246">
        <f>I26</f>
        <v>300000</v>
      </c>
      <c r="E26" s="247">
        <f t="shared" si="1"/>
        <v>100</v>
      </c>
      <c r="F26" s="67"/>
      <c r="G26" s="181"/>
      <c r="H26" s="67">
        <f>1300000-700000-33000-267000</f>
        <v>300000</v>
      </c>
      <c r="I26" s="207">
        <v>300000</v>
      </c>
    </row>
    <row r="27" spans="1:9" s="8" customFormat="1" ht="18.75" customHeight="1">
      <c r="A27" s="294">
        <v>75412</v>
      </c>
      <c r="B27" s="295" t="s">
        <v>12</v>
      </c>
      <c r="C27" s="64">
        <f>C28</f>
        <v>22000</v>
      </c>
      <c r="D27" s="142">
        <f>SUM(G27:I27)</f>
        <v>22000</v>
      </c>
      <c r="E27" s="167">
        <f t="shared" si="1"/>
        <v>100</v>
      </c>
      <c r="F27" s="64">
        <f>F28</f>
        <v>22000</v>
      </c>
      <c r="G27" s="71">
        <f>G28</f>
        <v>22000</v>
      </c>
      <c r="H27" s="64"/>
      <c r="I27" s="204"/>
    </row>
    <row r="28" spans="1:9" s="9" customFormat="1" ht="48.75" customHeight="1" thickBot="1">
      <c r="A28" s="288">
        <v>2820</v>
      </c>
      <c r="B28" s="289" t="s">
        <v>14</v>
      </c>
      <c r="C28" s="18">
        <f>F28</f>
        <v>22000</v>
      </c>
      <c r="D28" s="31">
        <f>G28</f>
        <v>22000</v>
      </c>
      <c r="E28" s="162">
        <f t="shared" si="1"/>
        <v>100</v>
      </c>
      <c r="F28" s="93">
        <f>10000+12000</f>
        <v>22000</v>
      </c>
      <c r="G28" s="92">
        <v>22000</v>
      </c>
      <c r="H28" s="75"/>
      <c r="I28" s="205"/>
    </row>
    <row r="29" spans="1:9" s="8" customFormat="1" ht="20.25" customHeight="1" thickBot="1" thickTop="1">
      <c r="A29" s="282">
        <v>801</v>
      </c>
      <c r="B29" s="290" t="s">
        <v>13</v>
      </c>
      <c r="C29" s="19">
        <f>C30+C34+C38+C40+C42+C45+C32</f>
        <v>20631515</v>
      </c>
      <c r="D29" s="20">
        <f>D30+D34+D38+D40+D42+D45+D32</f>
        <v>20629472</v>
      </c>
      <c r="E29" s="165">
        <f t="shared" si="1"/>
        <v>99.99009767338947</v>
      </c>
      <c r="F29" s="19">
        <f>F30+F34+F38+F40+F42+F45+F32</f>
        <v>15022868</v>
      </c>
      <c r="G29" s="21">
        <f>G30+G34+G38+G40+G42+G45+G32</f>
        <v>15020825</v>
      </c>
      <c r="H29" s="19">
        <f>H30+H34+H38+H40+H42+H45</f>
        <v>5608647</v>
      </c>
      <c r="I29" s="201">
        <f>I30+I34+I38+I40+I42+I45</f>
        <v>5608647</v>
      </c>
    </row>
    <row r="30" spans="1:9" s="8" customFormat="1" ht="19.5" customHeight="1" thickTop="1">
      <c r="A30" s="298">
        <v>80101</v>
      </c>
      <c r="B30" s="299" t="s">
        <v>34</v>
      </c>
      <c r="C30" s="78">
        <f>F30+H30</f>
        <v>718262</v>
      </c>
      <c r="D30" s="143">
        <f>G30+I30</f>
        <v>718262</v>
      </c>
      <c r="E30" s="166">
        <f t="shared" si="1"/>
        <v>100</v>
      </c>
      <c r="F30" s="78">
        <f>F31</f>
        <v>718262</v>
      </c>
      <c r="G30" s="96">
        <f>G31</f>
        <v>718262</v>
      </c>
      <c r="H30" s="78"/>
      <c r="I30" s="195"/>
    </row>
    <row r="31" spans="1:9" s="9" customFormat="1" ht="26.25" customHeight="1">
      <c r="A31" s="300">
        <v>2540</v>
      </c>
      <c r="B31" s="301" t="s">
        <v>54</v>
      </c>
      <c r="C31" s="18">
        <f aca="true" t="shared" si="3" ref="C31:C36">F31</f>
        <v>718262</v>
      </c>
      <c r="D31" s="31">
        <f>G31</f>
        <v>718262</v>
      </c>
      <c r="E31" s="164">
        <f t="shared" si="1"/>
        <v>100</v>
      </c>
      <c r="F31" s="93">
        <f>625000+60000+29616+3646</f>
        <v>718262</v>
      </c>
      <c r="G31" s="92">
        <v>718262</v>
      </c>
      <c r="H31" s="66"/>
      <c r="I31" s="207"/>
    </row>
    <row r="32" spans="1:9" s="56" customFormat="1" ht="25.5" customHeight="1">
      <c r="A32" s="294">
        <v>80103</v>
      </c>
      <c r="B32" s="295" t="s">
        <v>35</v>
      </c>
      <c r="C32" s="64">
        <f>C33</f>
        <v>79296</v>
      </c>
      <c r="D32" s="142">
        <f>D33</f>
        <v>79296</v>
      </c>
      <c r="E32" s="167">
        <f t="shared" si="1"/>
        <v>100</v>
      </c>
      <c r="F32" s="64">
        <f>F33</f>
        <v>79296</v>
      </c>
      <c r="G32" s="71">
        <f>G33</f>
        <v>79296</v>
      </c>
      <c r="H32" s="64"/>
      <c r="I32" s="208"/>
    </row>
    <row r="33" spans="1:9" s="9" customFormat="1" ht="27.75" customHeight="1">
      <c r="A33" s="288">
        <v>2540</v>
      </c>
      <c r="B33" s="293" t="s">
        <v>54</v>
      </c>
      <c r="C33" s="18">
        <f t="shared" si="3"/>
        <v>79296</v>
      </c>
      <c r="D33" s="144">
        <f>G33</f>
        <v>79296</v>
      </c>
      <c r="E33" s="164">
        <f t="shared" si="1"/>
        <v>100</v>
      </c>
      <c r="F33" s="109">
        <f>47200+9048+10000+7194+5854</f>
        <v>79296</v>
      </c>
      <c r="G33" s="110">
        <v>79296</v>
      </c>
      <c r="H33" s="66"/>
      <c r="I33" s="203"/>
    </row>
    <row r="34" spans="1:9" s="8" customFormat="1" ht="16.5" customHeight="1">
      <c r="A34" s="302">
        <v>80104</v>
      </c>
      <c r="B34" s="299" t="s">
        <v>36</v>
      </c>
      <c r="C34" s="64">
        <f>SUM(C35:C37)</f>
        <v>13696572</v>
      </c>
      <c r="D34" s="143">
        <f>SUM(D35:D37)</f>
        <v>13696572</v>
      </c>
      <c r="E34" s="167">
        <f t="shared" si="1"/>
        <v>100</v>
      </c>
      <c r="F34" s="78">
        <f>SUM(F35:F37)</f>
        <v>13696572</v>
      </c>
      <c r="G34" s="96">
        <f>SUM(G35:G37)</f>
        <v>13696572</v>
      </c>
      <c r="H34" s="64"/>
      <c r="I34" s="209"/>
    </row>
    <row r="35" spans="1:9" s="56" customFormat="1" ht="26.25" customHeight="1">
      <c r="A35" s="303">
        <v>2510</v>
      </c>
      <c r="B35" s="304" t="s">
        <v>55</v>
      </c>
      <c r="C35" s="25">
        <f t="shared" si="3"/>
        <v>12485500</v>
      </c>
      <c r="D35" s="145">
        <f>SUM(G35:I35)</f>
        <v>12485500</v>
      </c>
      <c r="E35" s="164">
        <f t="shared" si="1"/>
        <v>100</v>
      </c>
      <c r="F35" s="27">
        <f>11450000-21000+58000+210000+788500</f>
        <v>12485500</v>
      </c>
      <c r="G35" s="100">
        <v>12485500</v>
      </c>
      <c r="H35" s="74"/>
      <c r="I35" s="210"/>
    </row>
    <row r="36" spans="1:9" s="56" customFormat="1" ht="29.25" customHeight="1">
      <c r="A36" s="288">
        <v>2540</v>
      </c>
      <c r="B36" s="289" t="s">
        <v>54</v>
      </c>
      <c r="C36" s="18">
        <f t="shared" si="3"/>
        <v>333072</v>
      </c>
      <c r="D36" s="31">
        <f>SUM(G36:I36)</f>
        <v>333072</v>
      </c>
      <c r="E36" s="164">
        <f t="shared" si="1"/>
        <v>100</v>
      </c>
      <c r="F36" s="93">
        <f>226500+50000+24190+32382</f>
        <v>333072</v>
      </c>
      <c r="G36" s="92">
        <v>333072</v>
      </c>
      <c r="H36" s="127"/>
      <c r="I36" s="211"/>
    </row>
    <row r="37" spans="1:9" s="55" customFormat="1" ht="48" customHeight="1">
      <c r="A37" s="292">
        <v>6210</v>
      </c>
      <c r="B37" s="305" t="s">
        <v>52</v>
      </c>
      <c r="C37" s="26">
        <f>F37</f>
        <v>878000</v>
      </c>
      <c r="D37" s="144">
        <f>SUM(G37:I37)</f>
        <v>878000</v>
      </c>
      <c r="E37" s="164">
        <f t="shared" si="1"/>
        <v>100</v>
      </c>
      <c r="F37" s="26">
        <f>750000+80000+48000</f>
        <v>878000</v>
      </c>
      <c r="G37" s="97">
        <v>878000</v>
      </c>
      <c r="H37" s="128"/>
      <c r="I37" s="212"/>
    </row>
    <row r="38" spans="1:9" s="8" customFormat="1" ht="18" customHeight="1">
      <c r="A38" s="298">
        <v>80110</v>
      </c>
      <c r="B38" s="299" t="s">
        <v>56</v>
      </c>
      <c r="C38" s="78">
        <f>C39</f>
        <v>466688</v>
      </c>
      <c r="D38" s="143">
        <f>D39</f>
        <v>466688</v>
      </c>
      <c r="E38" s="167">
        <f t="shared" si="1"/>
        <v>100</v>
      </c>
      <c r="F38" s="78">
        <f>F39</f>
        <v>466688</v>
      </c>
      <c r="G38" s="96">
        <f>G39</f>
        <v>466688</v>
      </c>
      <c r="H38" s="78"/>
      <c r="I38" s="202"/>
    </row>
    <row r="39" spans="1:9" s="9" customFormat="1" ht="24.75" customHeight="1">
      <c r="A39" s="306">
        <v>2540</v>
      </c>
      <c r="B39" s="297" t="s">
        <v>54</v>
      </c>
      <c r="C39" s="18">
        <f>F39</f>
        <v>466688</v>
      </c>
      <c r="D39" s="146">
        <f>G39</f>
        <v>466688</v>
      </c>
      <c r="E39" s="164">
        <f t="shared" si="1"/>
        <v>100</v>
      </c>
      <c r="F39" s="68">
        <f>368000+60000+38688</f>
        <v>466688</v>
      </c>
      <c r="G39" s="110">
        <v>466688</v>
      </c>
      <c r="H39" s="66"/>
      <c r="I39" s="203"/>
    </row>
    <row r="40" spans="1:9" s="8" customFormat="1" ht="18" customHeight="1">
      <c r="A40" s="307">
        <v>80120</v>
      </c>
      <c r="B40" s="295" t="s">
        <v>37</v>
      </c>
      <c r="C40" s="64">
        <f>F40+H40</f>
        <v>1959059</v>
      </c>
      <c r="D40" s="142">
        <f>G40+I40</f>
        <v>1959059</v>
      </c>
      <c r="E40" s="167">
        <f t="shared" si="1"/>
        <v>100</v>
      </c>
      <c r="F40" s="64"/>
      <c r="G40" s="71"/>
      <c r="H40" s="64">
        <f>H41</f>
        <v>1959059</v>
      </c>
      <c r="I40" s="209">
        <f>I41</f>
        <v>1959059</v>
      </c>
    </row>
    <row r="41" spans="1:9" s="9" customFormat="1" ht="26.25" customHeight="1">
      <c r="A41" s="308">
        <v>2540</v>
      </c>
      <c r="B41" s="309" t="s">
        <v>54</v>
      </c>
      <c r="C41" s="26">
        <f>SUM(F41:H41)</f>
        <v>1959059</v>
      </c>
      <c r="D41" s="144">
        <f>I41</f>
        <v>1959059</v>
      </c>
      <c r="E41" s="164">
        <f t="shared" si="1"/>
        <v>100</v>
      </c>
      <c r="F41" s="68"/>
      <c r="G41" s="111"/>
      <c r="H41" s="68">
        <f>1700000+140000+115413+3646</f>
        <v>1959059</v>
      </c>
      <c r="I41" s="203">
        <v>1959059</v>
      </c>
    </row>
    <row r="42" spans="1:9" s="8" customFormat="1" ht="15.75" customHeight="1">
      <c r="A42" s="294">
        <v>80130</v>
      </c>
      <c r="B42" s="295" t="s">
        <v>38</v>
      </c>
      <c r="C42" s="64">
        <f>F42+H42</f>
        <v>3649588</v>
      </c>
      <c r="D42" s="142">
        <f>G42+I42</f>
        <v>3649588</v>
      </c>
      <c r="E42" s="167">
        <f t="shared" si="1"/>
        <v>100</v>
      </c>
      <c r="F42" s="64"/>
      <c r="G42" s="71"/>
      <c r="H42" s="64">
        <f>H43+H44</f>
        <v>3649588</v>
      </c>
      <c r="I42" s="209">
        <f>I43+I44</f>
        <v>3649588</v>
      </c>
    </row>
    <row r="43" spans="1:9" s="57" customFormat="1" ht="26.25" customHeight="1">
      <c r="A43" s="303">
        <v>2540</v>
      </c>
      <c r="B43" s="304" t="s">
        <v>54</v>
      </c>
      <c r="C43" s="25">
        <f>SUM(F43:H43)</f>
        <v>3379257</v>
      </c>
      <c r="D43" s="145">
        <f>I43</f>
        <v>3379257</v>
      </c>
      <c r="E43" s="164">
        <f t="shared" si="1"/>
        <v>100</v>
      </c>
      <c r="F43" s="27"/>
      <c r="G43" s="100"/>
      <c r="H43" s="27">
        <f>2000000+476060+380000+150000+370337+2860</f>
        <v>3379257</v>
      </c>
      <c r="I43" s="213">
        <v>3379257</v>
      </c>
    </row>
    <row r="44" spans="1:9" s="9" customFormat="1" ht="50.25" customHeight="1">
      <c r="A44" s="292">
        <v>2590</v>
      </c>
      <c r="B44" s="293" t="s">
        <v>57</v>
      </c>
      <c r="C44" s="26">
        <f>F44+H44</f>
        <v>270331</v>
      </c>
      <c r="D44" s="144">
        <f>I44</f>
        <v>270331</v>
      </c>
      <c r="E44" s="164">
        <f aca="true" t="shared" si="4" ref="E44:E49">D44/C44*100</f>
        <v>100</v>
      </c>
      <c r="F44" s="109"/>
      <c r="G44" s="111"/>
      <c r="H44" s="109">
        <f>330000-18068-9910-31691</f>
        <v>270331</v>
      </c>
      <c r="I44" s="214">
        <v>270331</v>
      </c>
    </row>
    <row r="45" spans="1:9" s="8" customFormat="1" ht="16.5" customHeight="1">
      <c r="A45" s="298">
        <v>80195</v>
      </c>
      <c r="B45" s="299" t="s">
        <v>10</v>
      </c>
      <c r="C45" s="64">
        <f>F45+H45</f>
        <v>62050</v>
      </c>
      <c r="D45" s="142">
        <f>G45+I45</f>
        <v>60007</v>
      </c>
      <c r="E45" s="167">
        <f t="shared" si="4"/>
        <v>96.7074939564867</v>
      </c>
      <c r="F45" s="78">
        <f>SUM(F46:F49)</f>
        <v>62050</v>
      </c>
      <c r="G45" s="96">
        <f>SUM(G46:G49)</f>
        <v>60007</v>
      </c>
      <c r="H45" s="64"/>
      <c r="I45" s="209"/>
    </row>
    <row r="46" spans="1:9" s="9" customFormat="1" ht="27" customHeight="1">
      <c r="A46" s="310">
        <v>2480</v>
      </c>
      <c r="B46" s="301" t="s">
        <v>39</v>
      </c>
      <c r="C46" s="94">
        <f aca="true" t="shared" si="5" ref="C46:D49">F46</f>
        <v>5000</v>
      </c>
      <c r="D46" s="141">
        <f t="shared" si="5"/>
        <v>5000</v>
      </c>
      <c r="E46" s="164">
        <f t="shared" si="4"/>
        <v>100</v>
      </c>
      <c r="F46" s="94">
        <f>5000</f>
        <v>5000</v>
      </c>
      <c r="G46" s="95">
        <v>5000</v>
      </c>
      <c r="H46" s="81"/>
      <c r="I46" s="213"/>
    </row>
    <row r="47" spans="1:9" s="57" customFormat="1" ht="26.25" customHeight="1">
      <c r="A47" s="288">
        <v>2540</v>
      </c>
      <c r="B47" s="287" t="s">
        <v>58</v>
      </c>
      <c r="C47" s="18">
        <f t="shared" si="5"/>
        <v>16050</v>
      </c>
      <c r="D47" s="31">
        <f t="shared" si="5"/>
        <v>16050</v>
      </c>
      <c r="E47" s="164">
        <f t="shared" si="4"/>
        <v>100</v>
      </c>
      <c r="F47" s="93">
        <f>15000+600+450</f>
        <v>16050</v>
      </c>
      <c r="G47" s="92">
        <v>16050</v>
      </c>
      <c r="H47" s="127"/>
      <c r="I47" s="215"/>
    </row>
    <row r="48" spans="1:9" s="57" customFormat="1" ht="36.75" customHeight="1">
      <c r="A48" s="288">
        <v>2570</v>
      </c>
      <c r="B48" s="289" t="s">
        <v>59</v>
      </c>
      <c r="C48" s="18">
        <f t="shared" si="5"/>
        <v>16000</v>
      </c>
      <c r="D48" s="31">
        <f t="shared" si="5"/>
        <v>15957</v>
      </c>
      <c r="E48" s="164">
        <f t="shared" si="4"/>
        <v>99.73125</v>
      </c>
      <c r="F48" s="93">
        <f>15000+1000</f>
        <v>16000</v>
      </c>
      <c r="G48" s="92">
        <v>15957</v>
      </c>
      <c r="H48" s="127"/>
      <c r="I48" s="215"/>
    </row>
    <row r="49" spans="1:9" s="57" customFormat="1" ht="38.25" customHeight="1" thickBot="1">
      <c r="A49" s="236">
        <v>2820</v>
      </c>
      <c r="B49" s="311" t="s">
        <v>14</v>
      </c>
      <c r="C49" s="18">
        <f t="shared" si="5"/>
        <v>25000</v>
      </c>
      <c r="D49" s="147">
        <f t="shared" si="5"/>
        <v>23000</v>
      </c>
      <c r="E49" s="164">
        <f t="shared" si="4"/>
        <v>92</v>
      </c>
      <c r="F49" s="30">
        <v>25000</v>
      </c>
      <c r="G49" s="112">
        <v>23000</v>
      </c>
      <c r="H49" s="129"/>
      <c r="I49" s="216"/>
    </row>
    <row r="50" spans="1:9" s="57" customFormat="1" ht="21.75" customHeight="1" thickBot="1" thickTop="1">
      <c r="A50" s="312">
        <v>803</v>
      </c>
      <c r="B50" s="313" t="s">
        <v>60</v>
      </c>
      <c r="C50" s="268">
        <f>C51</f>
        <v>20000</v>
      </c>
      <c r="D50" s="148">
        <f>D51</f>
        <v>20000</v>
      </c>
      <c r="E50" s="165">
        <f aca="true" t="shared" si="6" ref="E50:E68">D50/C50*100</f>
        <v>100</v>
      </c>
      <c r="F50" s="113">
        <f>F51</f>
        <v>20000</v>
      </c>
      <c r="G50" s="114">
        <f>G51</f>
        <v>20000</v>
      </c>
      <c r="H50" s="36"/>
      <c r="I50" s="217"/>
    </row>
    <row r="51" spans="1:9" s="57" customFormat="1" ht="16.5" customHeight="1" thickTop="1">
      <c r="A51" s="314">
        <v>80395</v>
      </c>
      <c r="B51" s="315" t="s">
        <v>10</v>
      </c>
      <c r="C51" s="98">
        <f>F51</f>
        <v>20000</v>
      </c>
      <c r="D51" s="149">
        <f>G51</f>
        <v>20000</v>
      </c>
      <c r="E51" s="166">
        <f t="shared" si="6"/>
        <v>100</v>
      </c>
      <c r="F51" s="115">
        <f>F52</f>
        <v>20000</v>
      </c>
      <c r="G51" s="116">
        <f>G52</f>
        <v>20000</v>
      </c>
      <c r="H51" s="79"/>
      <c r="I51" s="218"/>
    </row>
    <row r="52" spans="1:9" s="9" customFormat="1" ht="25.5" customHeight="1">
      <c r="A52" s="296">
        <v>2520</v>
      </c>
      <c r="B52" s="316" t="s">
        <v>61</v>
      </c>
      <c r="C52" s="253">
        <f>F52</f>
        <v>20000</v>
      </c>
      <c r="D52" s="254">
        <f>G52</f>
        <v>20000</v>
      </c>
      <c r="E52" s="171">
        <f t="shared" si="6"/>
        <v>100</v>
      </c>
      <c r="F52" s="67">
        <v>20000</v>
      </c>
      <c r="G52" s="181">
        <v>20000</v>
      </c>
      <c r="H52" s="67"/>
      <c r="I52" s="203"/>
    </row>
    <row r="53" spans="1:9" s="8" customFormat="1" ht="20.25" customHeight="1" thickBot="1">
      <c r="A53" s="317">
        <v>851</v>
      </c>
      <c r="B53" s="318" t="s">
        <v>15</v>
      </c>
      <c r="C53" s="248">
        <f>F53+H53</f>
        <v>805000</v>
      </c>
      <c r="D53" s="249">
        <f>G53+I53</f>
        <v>705984</v>
      </c>
      <c r="E53" s="250">
        <f t="shared" si="6"/>
        <v>87.69987577639752</v>
      </c>
      <c r="F53" s="248">
        <f>F54+F56+F59</f>
        <v>800000</v>
      </c>
      <c r="G53" s="251">
        <f>G54+G56+G59</f>
        <v>700984</v>
      </c>
      <c r="H53" s="248">
        <f>H54+H56+H59</f>
        <v>5000</v>
      </c>
      <c r="I53" s="252">
        <f>I54+I56+I59</f>
        <v>5000</v>
      </c>
    </row>
    <row r="54" spans="1:9" s="57" customFormat="1" ht="16.5" customHeight="1" thickTop="1">
      <c r="A54" s="319">
        <v>85153</v>
      </c>
      <c r="B54" s="273" t="s">
        <v>16</v>
      </c>
      <c r="C54" s="69">
        <f>C55</f>
        <v>100000</v>
      </c>
      <c r="D54" s="150">
        <f>D55</f>
        <v>85200</v>
      </c>
      <c r="E54" s="166">
        <f t="shared" si="6"/>
        <v>85.2</v>
      </c>
      <c r="F54" s="69">
        <f>SUM(F55:F55)</f>
        <v>100000</v>
      </c>
      <c r="G54" s="99">
        <f>SUM(G55:G55)</f>
        <v>85200</v>
      </c>
      <c r="H54" s="79"/>
      <c r="I54" s="218"/>
    </row>
    <row r="55" spans="1:9" s="9" customFormat="1" ht="36" customHeight="1">
      <c r="A55" s="300">
        <v>2820</v>
      </c>
      <c r="B55" s="297" t="s">
        <v>17</v>
      </c>
      <c r="C55" s="253">
        <f>F55</f>
        <v>100000</v>
      </c>
      <c r="D55" s="31">
        <f>G55</f>
        <v>85200</v>
      </c>
      <c r="E55" s="162">
        <f t="shared" si="6"/>
        <v>85.2</v>
      </c>
      <c r="F55" s="68">
        <v>100000</v>
      </c>
      <c r="G55" s="92">
        <v>85200</v>
      </c>
      <c r="H55" s="66"/>
      <c r="I55" s="203"/>
    </row>
    <row r="56" spans="1:9" s="57" customFormat="1" ht="17.25" customHeight="1">
      <c r="A56" s="235">
        <v>85154</v>
      </c>
      <c r="B56" s="273" t="s">
        <v>18</v>
      </c>
      <c r="C56" s="69">
        <f>C57+C58</f>
        <v>520000</v>
      </c>
      <c r="D56" s="150">
        <f>D57+D58</f>
        <v>441559</v>
      </c>
      <c r="E56" s="167">
        <f t="shared" si="6"/>
        <v>84.91519230769231</v>
      </c>
      <c r="F56" s="69">
        <f>F57+F58</f>
        <v>520000</v>
      </c>
      <c r="G56" s="99">
        <f>G57+G58</f>
        <v>441559</v>
      </c>
      <c r="H56" s="69"/>
      <c r="I56" s="219"/>
    </row>
    <row r="57" spans="1:9" s="57" customFormat="1" ht="25.5" customHeight="1">
      <c r="A57" s="288">
        <v>2480</v>
      </c>
      <c r="B57" s="301" t="s">
        <v>39</v>
      </c>
      <c r="C57" s="270">
        <f>F57</f>
        <v>80000</v>
      </c>
      <c r="D57" s="151">
        <f>G57</f>
        <v>7779</v>
      </c>
      <c r="E57" s="162">
        <f t="shared" si="6"/>
        <v>9.72375</v>
      </c>
      <c r="F57" s="27">
        <v>80000</v>
      </c>
      <c r="G57" s="92">
        <v>7779</v>
      </c>
      <c r="H57" s="157"/>
      <c r="I57" s="220"/>
    </row>
    <row r="58" spans="1:9" s="9" customFormat="1" ht="41.25" customHeight="1">
      <c r="A58" s="288">
        <v>2820</v>
      </c>
      <c r="B58" s="293" t="s">
        <v>19</v>
      </c>
      <c r="C58" s="269">
        <f>F58</f>
        <v>440000</v>
      </c>
      <c r="D58" s="144">
        <f>G58</f>
        <v>433780</v>
      </c>
      <c r="E58" s="168">
        <f t="shared" si="6"/>
        <v>98.58636363636364</v>
      </c>
      <c r="F58" s="109">
        <v>440000</v>
      </c>
      <c r="G58" s="111">
        <v>433780</v>
      </c>
      <c r="H58" s="158"/>
      <c r="I58" s="214"/>
    </row>
    <row r="59" spans="1:9" s="57" customFormat="1" ht="16.5" customHeight="1">
      <c r="A59" s="235">
        <v>85195</v>
      </c>
      <c r="B59" s="273" t="s">
        <v>10</v>
      </c>
      <c r="C59" s="69">
        <f>SUM(C60:C61)</f>
        <v>185000</v>
      </c>
      <c r="D59" s="150">
        <f>SUM(D60:D61)</f>
        <v>179225</v>
      </c>
      <c r="E59" s="169">
        <f t="shared" si="6"/>
        <v>96.87837837837839</v>
      </c>
      <c r="F59" s="69">
        <f>SUM(F61:F61)</f>
        <v>180000</v>
      </c>
      <c r="G59" s="99">
        <f>SUM(G61:G61)</f>
        <v>174225</v>
      </c>
      <c r="H59" s="69">
        <f>H60</f>
        <v>5000</v>
      </c>
      <c r="I59" s="219">
        <f>I60</f>
        <v>5000</v>
      </c>
    </row>
    <row r="60" spans="1:9" s="57" customFormat="1" ht="28.5" customHeight="1">
      <c r="A60" s="288">
        <v>2480</v>
      </c>
      <c r="B60" s="301" t="s">
        <v>39</v>
      </c>
      <c r="C60" s="81">
        <f>H60</f>
        <v>5000</v>
      </c>
      <c r="D60" s="152">
        <f>I60</f>
        <v>5000</v>
      </c>
      <c r="E60" s="162">
        <f t="shared" si="6"/>
        <v>100</v>
      </c>
      <c r="F60" s="81"/>
      <c r="G60" s="101"/>
      <c r="H60" s="81">
        <v>5000</v>
      </c>
      <c r="I60" s="213">
        <v>5000</v>
      </c>
    </row>
    <row r="61" spans="1:9" s="58" customFormat="1" ht="41.25" customHeight="1" thickBot="1">
      <c r="A61" s="236">
        <v>2820</v>
      </c>
      <c r="B61" s="320" t="s">
        <v>14</v>
      </c>
      <c r="C61" s="269">
        <f>F61</f>
        <v>180000</v>
      </c>
      <c r="D61" s="153">
        <f>G61</f>
        <v>174225</v>
      </c>
      <c r="E61" s="162">
        <f t="shared" si="6"/>
        <v>96.79166666666667</v>
      </c>
      <c r="F61" s="117">
        <f>120000+20000+40000</f>
        <v>180000</v>
      </c>
      <c r="G61" s="118">
        <v>174225</v>
      </c>
      <c r="H61" s="117"/>
      <c r="I61" s="221"/>
    </row>
    <row r="62" spans="1:9" s="13" customFormat="1" ht="18" customHeight="1" thickBot="1" thickTop="1">
      <c r="A62" s="282">
        <v>852</v>
      </c>
      <c r="B62" s="290" t="s">
        <v>20</v>
      </c>
      <c r="C62" s="36">
        <f>C63+C66+C68+C70+C72</f>
        <v>1415080</v>
      </c>
      <c r="D62" s="37">
        <f>D63+D66+D68+D70+D72</f>
        <v>1321922</v>
      </c>
      <c r="E62" s="165">
        <f t="shared" si="6"/>
        <v>93.41676795658196</v>
      </c>
      <c r="F62" s="36">
        <f>F63+F68+F72+F66</f>
        <v>580580</v>
      </c>
      <c r="G62" s="38">
        <f>G63+G68+G72+G66</f>
        <v>528415</v>
      </c>
      <c r="H62" s="36">
        <f>H63+H68+H72+H70+H66</f>
        <v>834500</v>
      </c>
      <c r="I62" s="217">
        <f>I63+I68+I72+I70+I66</f>
        <v>793507</v>
      </c>
    </row>
    <row r="63" spans="1:9" s="13" customFormat="1" ht="18.75" customHeight="1" thickTop="1">
      <c r="A63" s="294">
        <v>85201</v>
      </c>
      <c r="B63" s="295" t="s">
        <v>21</v>
      </c>
      <c r="C63" s="69">
        <f>C64+C65</f>
        <v>473500</v>
      </c>
      <c r="D63" s="150">
        <f>D64+D65</f>
        <v>448461</v>
      </c>
      <c r="E63" s="166">
        <f t="shared" si="6"/>
        <v>94.71193241816262</v>
      </c>
      <c r="F63" s="69"/>
      <c r="G63" s="99"/>
      <c r="H63" s="79">
        <f>H64+H65</f>
        <v>473500</v>
      </c>
      <c r="I63" s="218">
        <f>I64+I65</f>
        <v>448461</v>
      </c>
    </row>
    <row r="64" spans="1:9" s="58" customFormat="1" ht="39" customHeight="1">
      <c r="A64" s="303">
        <v>2820</v>
      </c>
      <c r="B64" s="304" t="s">
        <v>17</v>
      </c>
      <c r="C64" s="25">
        <f>SUM(F64:H64)</f>
        <v>45000</v>
      </c>
      <c r="D64" s="145">
        <f>I64</f>
        <v>45000</v>
      </c>
      <c r="E64" s="162">
        <f t="shared" si="6"/>
        <v>100</v>
      </c>
      <c r="F64" s="27"/>
      <c r="G64" s="100"/>
      <c r="H64" s="27">
        <v>45000</v>
      </c>
      <c r="I64" s="222">
        <v>45000</v>
      </c>
    </row>
    <row r="65" spans="1:9" s="58" customFormat="1" ht="49.5" customHeight="1">
      <c r="A65" s="292">
        <v>2320</v>
      </c>
      <c r="B65" s="293" t="s">
        <v>62</v>
      </c>
      <c r="C65" s="26">
        <f>SUM(F65:H65)</f>
        <v>428500</v>
      </c>
      <c r="D65" s="144">
        <f>I65</f>
        <v>403461</v>
      </c>
      <c r="E65" s="162">
        <f t="shared" si="6"/>
        <v>94.15659276546091</v>
      </c>
      <c r="F65" s="109"/>
      <c r="G65" s="111"/>
      <c r="H65" s="109">
        <f>400000+28500</f>
        <v>428500</v>
      </c>
      <c r="I65" s="223">
        <v>403461</v>
      </c>
    </row>
    <row r="66" spans="1:9" s="58" customFormat="1" ht="17.25" customHeight="1">
      <c r="A66" s="298">
        <v>85203</v>
      </c>
      <c r="B66" s="299" t="s">
        <v>63</v>
      </c>
      <c r="C66" s="102">
        <f>F66+H66</f>
        <v>430580</v>
      </c>
      <c r="D66" s="154">
        <f>G66+I66</f>
        <v>430415</v>
      </c>
      <c r="E66" s="167">
        <f t="shared" si="6"/>
        <v>99.96167959496493</v>
      </c>
      <c r="F66" s="78">
        <f>F67</f>
        <v>430580</v>
      </c>
      <c r="G66" s="96">
        <f>G67</f>
        <v>430415</v>
      </c>
      <c r="H66" s="64"/>
      <c r="I66" s="224"/>
    </row>
    <row r="67" spans="1:9" s="58" customFormat="1" ht="38.25" customHeight="1">
      <c r="A67" s="303">
        <v>2820</v>
      </c>
      <c r="B67" s="304" t="s">
        <v>17</v>
      </c>
      <c r="C67" s="131">
        <f>F67+H67</f>
        <v>430580</v>
      </c>
      <c r="D67" s="33">
        <f>G67</f>
        <v>430415</v>
      </c>
      <c r="E67" s="164">
        <f t="shared" si="6"/>
        <v>99.96167959496493</v>
      </c>
      <c r="F67" s="109">
        <f>210000+176400+32180+6000+6000</f>
        <v>430580</v>
      </c>
      <c r="G67" s="111">
        <v>430415</v>
      </c>
      <c r="H67" s="68"/>
      <c r="I67" s="224"/>
    </row>
    <row r="68" spans="1:9" s="13" customFormat="1" ht="18.75" customHeight="1">
      <c r="A68" s="294">
        <v>85204</v>
      </c>
      <c r="B68" s="295" t="s">
        <v>40</v>
      </c>
      <c r="C68" s="69">
        <f>H68</f>
        <v>146000</v>
      </c>
      <c r="D68" s="150">
        <f>I68</f>
        <v>130046</v>
      </c>
      <c r="E68" s="170">
        <f t="shared" si="6"/>
        <v>89.07260273972602</v>
      </c>
      <c r="F68" s="79"/>
      <c r="G68" s="103"/>
      <c r="H68" s="69">
        <f>H69</f>
        <v>146000</v>
      </c>
      <c r="I68" s="219">
        <f>I69</f>
        <v>130046</v>
      </c>
    </row>
    <row r="69" spans="1:9" s="58" customFormat="1" ht="49.5" customHeight="1">
      <c r="A69" s="306">
        <v>2320</v>
      </c>
      <c r="B69" s="297" t="s">
        <v>62</v>
      </c>
      <c r="C69" s="24">
        <f>SUM(F69:H69)</f>
        <v>146000</v>
      </c>
      <c r="D69" s="146">
        <f>I69</f>
        <v>130046</v>
      </c>
      <c r="E69" s="171">
        <f aca="true" t="shared" si="7" ref="E69:E111">D69/C69*100</f>
        <v>89.07260273972602</v>
      </c>
      <c r="F69" s="68"/>
      <c r="G69" s="110"/>
      <c r="H69" s="68">
        <f>120000+26000</f>
        <v>146000</v>
      </c>
      <c r="I69" s="225">
        <v>130046</v>
      </c>
    </row>
    <row r="70" spans="1:9" s="58" customFormat="1" ht="37.5" customHeight="1">
      <c r="A70" s="226">
        <v>85220</v>
      </c>
      <c r="B70" s="321" t="s">
        <v>22</v>
      </c>
      <c r="C70" s="64">
        <f>SUM(F70:H70)</f>
        <v>215000</v>
      </c>
      <c r="D70" s="142">
        <f>D71</f>
        <v>215000</v>
      </c>
      <c r="E70" s="170">
        <f t="shared" si="7"/>
        <v>100</v>
      </c>
      <c r="F70" s="64"/>
      <c r="G70" s="71"/>
      <c r="H70" s="64">
        <f>H71</f>
        <v>215000</v>
      </c>
      <c r="I70" s="209">
        <f>I71</f>
        <v>215000</v>
      </c>
    </row>
    <row r="71" spans="1:9" s="58" customFormat="1" ht="47.25" customHeight="1">
      <c r="A71" s="306">
        <v>2820</v>
      </c>
      <c r="B71" s="297" t="s">
        <v>14</v>
      </c>
      <c r="C71" s="24">
        <f>SUM(F71:H71)</f>
        <v>215000</v>
      </c>
      <c r="D71" s="146">
        <f>I71</f>
        <v>215000</v>
      </c>
      <c r="E71" s="162">
        <f t="shared" si="7"/>
        <v>100</v>
      </c>
      <c r="F71" s="68"/>
      <c r="G71" s="110"/>
      <c r="H71" s="68">
        <f>190000+25000</f>
        <v>215000</v>
      </c>
      <c r="I71" s="225">
        <v>215000</v>
      </c>
    </row>
    <row r="72" spans="1:9" s="57" customFormat="1" ht="18" customHeight="1">
      <c r="A72" s="235">
        <v>85295</v>
      </c>
      <c r="B72" s="273" t="s">
        <v>10</v>
      </c>
      <c r="C72" s="69">
        <f>C73</f>
        <v>150000</v>
      </c>
      <c r="D72" s="150">
        <f>D73</f>
        <v>98000</v>
      </c>
      <c r="E72" s="170">
        <f t="shared" si="7"/>
        <v>65.33333333333333</v>
      </c>
      <c r="F72" s="69">
        <f>F73</f>
        <v>150000</v>
      </c>
      <c r="G72" s="99">
        <f>G73</f>
        <v>98000</v>
      </c>
      <c r="H72" s="69"/>
      <c r="I72" s="219"/>
    </row>
    <row r="73" spans="1:9" s="9" customFormat="1" ht="40.5" customHeight="1" thickBot="1">
      <c r="A73" s="303">
        <v>2820</v>
      </c>
      <c r="B73" s="304" t="s">
        <v>14</v>
      </c>
      <c r="C73" s="253">
        <f>F73</f>
        <v>150000</v>
      </c>
      <c r="D73" s="151">
        <f>G73</f>
        <v>98000</v>
      </c>
      <c r="E73" s="162">
        <f t="shared" si="7"/>
        <v>65.33333333333333</v>
      </c>
      <c r="F73" s="27">
        <v>150000</v>
      </c>
      <c r="G73" s="100">
        <v>98000</v>
      </c>
      <c r="H73" s="74"/>
      <c r="I73" s="213"/>
    </row>
    <row r="74" spans="1:9" s="9" customFormat="1" ht="39.75" customHeight="1" thickBot="1" thickTop="1">
      <c r="A74" s="282">
        <v>853</v>
      </c>
      <c r="B74" s="290" t="s">
        <v>41</v>
      </c>
      <c r="C74" s="36">
        <f>F75+C78+C80</f>
        <v>3232374</v>
      </c>
      <c r="D74" s="37">
        <f>G75+D78+D80</f>
        <v>3218068</v>
      </c>
      <c r="E74" s="172">
        <f t="shared" si="7"/>
        <v>99.55741507634946</v>
      </c>
      <c r="F74" s="36">
        <f>F75+F78</f>
        <v>3076700</v>
      </c>
      <c r="G74" s="38">
        <f>G75+G78</f>
        <v>3069024</v>
      </c>
      <c r="H74" s="36">
        <f>H75+H78+H80</f>
        <v>155674</v>
      </c>
      <c r="I74" s="217">
        <f>I75+I78+I80</f>
        <v>149044</v>
      </c>
    </row>
    <row r="75" spans="1:9" s="9" customFormat="1" ht="19.5" customHeight="1" thickTop="1">
      <c r="A75" s="284">
        <v>85305</v>
      </c>
      <c r="B75" s="291" t="s">
        <v>42</v>
      </c>
      <c r="C75" s="255">
        <f>SUM(C76:C77)</f>
        <v>3076700</v>
      </c>
      <c r="D75" s="256">
        <f>SUM(D76:D77)</f>
        <v>3069024</v>
      </c>
      <c r="E75" s="174">
        <f t="shared" si="7"/>
        <v>99.75051191211362</v>
      </c>
      <c r="F75" s="255">
        <f>SUM(F76:F77)</f>
        <v>3076700</v>
      </c>
      <c r="G75" s="257">
        <f>SUM(G76:G77)</f>
        <v>3069024</v>
      </c>
      <c r="H75" s="258"/>
      <c r="I75" s="259"/>
    </row>
    <row r="76" spans="1:9" s="28" customFormat="1" ht="25.5" customHeight="1">
      <c r="A76" s="288">
        <v>2510</v>
      </c>
      <c r="B76" s="287" t="s">
        <v>47</v>
      </c>
      <c r="C76" s="270">
        <f>F76</f>
        <v>2746700</v>
      </c>
      <c r="D76" s="31">
        <f>G76</f>
        <v>2746700</v>
      </c>
      <c r="E76" s="162">
        <f t="shared" si="7"/>
        <v>100</v>
      </c>
      <c r="F76" s="93">
        <f>2388600+40000+26100+92000+200000</f>
        <v>2746700</v>
      </c>
      <c r="G76" s="92">
        <v>2746700</v>
      </c>
      <c r="H76" s="93"/>
      <c r="I76" s="231"/>
    </row>
    <row r="77" spans="1:9" s="28" customFormat="1" ht="51.75" customHeight="1">
      <c r="A77" s="288">
        <v>6210</v>
      </c>
      <c r="B77" s="289" t="s">
        <v>52</v>
      </c>
      <c r="C77" s="26">
        <f>F77</f>
        <v>330000</v>
      </c>
      <c r="D77" s="31">
        <f>G77</f>
        <v>322324</v>
      </c>
      <c r="E77" s="162">
        <f t="shared" si="7"/>
        <v>97.67393939393939</v>
      </c>
      <c r="F77" s="26">
        <f>150000+180000</f>
        <v>330000</v>
      </c>
      <c r="G77" s="32">
        <v>322324</v>
      </c>
      <c r="H77" s="179"/>
      <c r="I77" s="228"/>
    </row>
    <row r="78" spans="1:9" s="56" customFormat="1" ht="26.25" customHeight="1">
      <c r="A78" s="294">
        <v>85311</v>
      </c>
      <c r="B78" s="295" t="s">
        <v>64</v>
      </c>
      <c r="C78" s="91">
        <f>F78+H78</f>
        <v>149044</v>
      </c>
      <c r="D78" s="139">
        <f>G78+I78</f>
        <v>149044</v>
      </c>
      <c r="E78" s="170">
        <f t="shared" si="7"/>
        <v>100</v>
      </c>
      <c r="F78" s="64"/>
      <c r="G78" s="71"/>
      <c r="H78" s="64">
        <f>H79</f>
        <v>149044</v>
      </c>
      <c r="I78" s="209">
        <f>I79</f>
        <v>149044</v>
      </c>
    </row>
    <row r="79" spans="1:9" s="28" customFormat="1" ht="36.75" customHeight="1">
      <c r="A79" s="288">
        <v>2580</v>
      </c>
      <c r="B79" s="287" t="s">
        <v>65</v>
      </c>
      <c r="C79" s="18">
        <f>F79+H79</f>
        <v>149044</v>
      </c>
      <c r="D79" s="31">
        <f>I79</f>
        <v>149044</v>
      </c>
      <c r="E79" s="162">
        <f t="shared" si="7"/>
        <v>100</v>
      </c>
      <c r="F79" s="93"/>
      <c r="G79" s="92"/>
      <c r="H79" s="68">
        <f>149000+44</f>
        <v>149044</v>
      </c>
      <c r="I79" s="229">
        <v>149044</v>
      </c>
    </row>
    <row r="80" spans="1:9" s="28" customFormat="1" ht="18" customHeight="1">
      <c r="A80" s="322">
        <v>85395</v>
      </c>
      <c r="B80" s="323" t="s">
        <v>10</v>
      </c>
      <c r="C80" s="44">
        <f>H80</f>
        <v>6630</v>
      </c>
      <c r="D80" s="130"/>
      <c r="E80" s="170"/>
      <c r="F80" s="34"/>
      <c r="G80" s="35"/>
      <c r="H80" s="34">
        <f>SUM(H81:H84)</f>
        <v>6630</v>
      </c>
      <c r="I80" s="230"/>
    </row>
    <row r="81" spans="1:9" s="28" customFormat="1" ht="50.25" customHeight="1">
      <c r="A81" s="288">
        <v>2338</v>
      </c>
      <c r="B81" s="272" t="s">
        <v>66</v>
      </c>
      <c r="C81" s="18">
        <f>H81</f>
        <v>4706</v>
      </c>
      <c r="D81" s="31"/>
      <c r="E81" s="162"/>
      <c r="F81" s="93"/>
      <c r="G81" s="92"/>
      <c r="H81" s="27">
        <f>4170+536</f>
        <v>4706</v>
      </c>
      <c r="I81" s="227"/>
    </row>
    <row r="82" spans="1:9" s="28" customFormat="1" ht="51.75" customHeight="1">
      <c r="A82" s="288">
        <v>2339</v>
      </c>
      <c r="B82" s="272" t="s">
        <v>66</v>
      </c>
      <c r="C82" s="18">
        <f>H82</f>
        <v>64</v>
      </c>
      <c r="D82" s="31"/>
      <c r="E82" s="162"/>
      <c r="F82" s="93"/>
      <c r="G82" s="92"/>
      <c r="H82" s="93">
        <f>736-672</f>
        <v>64</v>
      </c>
      <c r="I82" s="231"/>
    </row>
    <row r="83" spans="1:9" s="28" customFormat="1" ht="53.25" customHeight="1">
      <c r="A83" s="288">
        <v>2678</v>
      </c>
      <c r="B83" s="272" t="s">
        <v>74</v>
      </c>
      <c r="C83" s="18">
        <f>H83</f>
        <v>1835</v>
      </c>
      <c r="D83" s="31"/>
      <c r="E83" s="162"/>
      <c r="F83" s="93"/>
      <c r="G83" s="92"/>
      <c r="H83" s="93">
        <f>1581+254</f>
        <v>1835</v>
      </c>
      <c r="I83" s="231"/>
    </row>
    <row r="84" spans="1:9" s="28" customFormat="1" ht="53.25" customHeight="1" thickBot="1">
      <c r="A84" s="288">
        <v>2679</v>
      </c>
      <c r="B84" s="272" t="s">
        <v>74</v>
      </c>
      <c r="C84" s="18">
        <f>H84</f>
        <v>25</v>
      </c>
      <c r="D84" s="31"/>
      <c r="E84" s="162"/>
      <c r="F84" s="93"/>
      <c r="G84" s="92"/>
      <c r="H84" s="30">
        <f>279-254</f>
        <v>25</v>
      </c>
      <c r="I84" s="232"/>
    </row>
    <row r="85" spans="1:9" s="8" customFormat="1" ht="27.75" customHeight="1" thickBot="1" thickTop="1">
      <c r="A85" s="282">
        <v>854</v>
      </c>
      <c r="B85" s="290" t="s">
        <v>23</v>
      </c>
      <c r="C85" s="19">
        <f>C86+C88</f>
        <v>832765</v>
      </c>
      <c r="D85" s="20">
        <f>D86+D88</f>
        <v>832765</v>
      </c>
      <c r="E85" s="172">
        <f t="shared" si="7"/>
        <v>100</v>
      </c>
      <c r="F85" s="19">
        <f>F88</f>
        <v>30000</v>
      </c>
      <c r="G85" s="21">
        <f>G88</f>
        <v>30000</v>
      </c>
      <c r="H85" s="19">
        <f>H86+H88</f>
        <v>802765</v>
      </c>
      <c r="I85" s="201">
        <f>I86+I88</f>
        <v>802765</v>
      </c>
    </row>
    <row r="86" spans="1:9" s="8" customFormat="1" ht="28.5" customHeight="1" thickTop="1">
      <c r="A86" s="284">
        <v>85419</v>
      </c>
      <c r="B86" s="291" t="s">
        <v>67</v>
      </c>
      <c r="C86" s="10">
        <f>F86+H86</f>
        <v>802765</v>
      </c>
      <c r="D86" s="11">
        <f>G86+I86</f>
        <v>802765</v>
      </c>
      <c r="E86" s="173">
        <f t="shared" si="7"/>
        <v>100</v>
      </c>
      <c r="F86" s="10"/>
      <c r="G86" s="12"/>
      <c r="H86" s="78">
        <f>H87</f>
        <v>802765</v>
      </c>
      <c r="I86" s="202">
        <f>I87</f>
        <v>802765</v>
      </c>
    </row>
    <row r="87" spans="1:9" s="56" customFormat="1" ht="29.25" customHeight="1">
      <c r="A87" s="288">
        <v>2540</v>
      </c>
      <c r="B87" s="287" t="s">
        <v>58</v>
      </c>
      <c r="C87" s="47">
        <f>F87+H87</f>
        <v>802765</v>
      </c>
      <c r="D87" s="48">
        <f>I87</f>
        <v>802765</v>
      </c>
      <c r="E87" s="162">
        <f t="shared" si="7"/>
        <v>100</v>
      </c>
      <c r="F87" s="47"/>
      <c r="G87" s="49"/>
      <c r="H87" s="65">
        <f>275000+300000+192862+34903</f>
        <v>802765</v>
      </c>
      <c r="I87" s="233">
        <v>802765</v>
      </c>
    </row>
    <row r="88" spans="1:9" s="59" customFormat="1" ht="16.5" customHeight="1">
      <c r="A88" s="235">
        <v>85495</v>
      </c>
      <c r="B88" s="273" t="s">
        <v>10</v>
      </c>
      <c r="C88" s="69">
        <f>C89</f>
        <v>30000</v>
      </c>
      <c r="D88" s="150">
        <f>D89</f>
        <v>30000</v>
      </c>
      <c r="E88" s="171">
        <f t="shared" si="7"/>
        <v>100</v>
      </c>
      <c r="F88" s="69">
        <f>F89</f>
        <v>30000</v>
      </c>
      <c r="G88" s="99">
        <f>G89</f>
        <v>30000</v>
      </c>
      <c r="H88" s="69"/>
      <c r="I88" s="219"/>
    </row>
    <row r="89" spans="1:9" s="60" customFormat="1" ht="38.25" customHeight="1" thickBot="1">
      <c r="A89" s="288">
        <v>2820</v>
      </c>
      <c r="B89" s="287" t="s">
        <v>19</v>
      </c>
      <c r="C89" s="253">
        <f>F89</f>
        <v>30000</v>
      </c>
      <c r="D89" s="140">
        <f>G89</f>
        <v>30000</v>
      </c>
      <c r="E89" s="162">
        <f t="shared" si="7"/>
        <v>100</v>
      </c>
      <c r="F89" s="93">
        <v>30000</v>
      </c>
      <c r="G89" s="92">
        <v>30000</v>
      </c>
      <c r="H89" s="74"/>
      <c r="I89" s="213"/>
    </row>
    <row r="90" spans="1:9" s="8" customFormat="1" ht="27" thickBot="1" thickTop="1">
      <c r="A90" s="282">
        <v>921</v>
      </c>
      <c r="B90" s="290" t="s">
        <v>24</v>
      </c>
      <c r="C90" s="19">
        <f>C91+C93+C96+C99+C101+C103</f>
        <v>15119050</v>
      </c>
      <c r="D90" s="20">
        <f>D91+D93+D96+D99+D101+D103</f>
        <v>15056673</v>
      </c>
      <c r="E90" s="172">
        <f t="shared" si="7"/>
        <v>99.58742778150743</v>
      </c>
      <c r="F90" s="19">
        <f>F91+F93+F96+F99+F101+F103</f>
        <v>4518600</v>
      </c>
      <c r="G90" s="21">
        <f>G91+G93+G96+G99+G101+G103</f>
        <v>4515445</v>
      </c>
      <c r="H90" s="19">
        <f>H91+H93+H96+H99+H101+H103</f>
        <v>10600450</v>
      </c>
      <c r="I90" s="201">
        <f>I91+I93+I96+I99+I101+I103</f>
        <v>10541228</v>
      </c>
    </row>
    <row r="91" spans="1:9" s="8" customFormat="1" ht="27" customHeight="1" thickTop="1">
      <c r="A91" s="284">
        <v>92105</v>
      </c>
      <c r="B91" s="324" t="s">
        <v>25</v>
      </c>
      <c r="C91" s="78">
        <f>C92</f>
        <v>210000</v>
      </c>
      <c r="D91" s="143">
        <f>D92</f>
        <v>208200</v>
      </c>
      <c r="E91" s="174">
        <f t="shared" si="7"/>
        <v>99.14285714285714</v>
      </c>
      <c r="F91" s="78">
        <f>F92</f>
        <v>210000</v>
      </c>
      <c r="G91" s="96">
        <f>G92</f>
        <v>208200</v>
      </c>
      <c r="H91" s="78"/>
      <c r="I91" s="202"/>
    </row>
    <row r="92" spans="1:9" s="61" customFormat="1" ht="39" customHeight="1">
      <c r="A92" s="288">
        <v>2820</v>
      </c>
      <c r="B92" s="304" t="s">
        <v>14</v>
      </c>
      <c r="C92" s="270">
        <f>F92</f>
        <v>210000</v>
      </c>
      <c r="D92" s="31">
        <f>G92</f>
        <v>208200</v>
      </c>
      <c r="E92" s="162">
        <f t="shared" si="7"/>
        <v>99.14285714285714</v>
      </c>
      <c r="F92" s="43">
        <v>210000</v>
      </c>
      <c r="G92" s="22">
        <v>208200</v>
      </c>
      <c r="H92" s="23"/>
      <c r="I92" s="277"/>
    </row>
    <row r="93" spans="1:9" s="8" customFormat="1" ht="17.25" customHeight="1">
      <c r="A93" s="294">
        <v>92106</v>
      </c>
      <c r="B93" s="295" t="s">
        <v>68</v>
      </c>
      <c r="C93" s="64">
        <f>SUM(C94:C95)</f>
        <v>2566600</v>
      </c>
      <c r="D93" s="142">
        <f>SUM(D94:D95)</f>
        <v>2566600</v>
      </c>
      <c r="E93" s="170">
        <f t="shared" si="7"/>
        <v>100</v>
      </c>
      <c r="F93" s="64"/>
      <c r="G93" s="71"/>
      <c r="H93" s="64">
        <f>SUM(H94:H95)</f>
        <v>2566600</v>
      </c>
      <c r="I93" s="209">
        <f>SUM(I94:I95)</f>
        <v>2566600</v>
      </c>
    </row>
    <row r="94" spans="1:9" s="57" customFormat="1" ht="27.75" customHeight="1">
      <c r="A94" s="288">
        <v>2480</v>
      </c>
      <c r="B94" s="287" t="s">
        <v>39</v>
      </c>
      <c r="C94" s="18">
        <f>SUM(F94:H94)</f>
        <v>2557400</v>
      </c>
      <c r="D94" s="31">
        <f>I94</f>
        <v>2557400</v>
      </c>
      <c r="E94" s="162">
        <f t="shared" si="7"/>
        <v>100</v>
      </c>
      <c r="F94" s="43"/>
      <c r="G94" s="22"/>
      <c r="H94" s="43">
        <f>2637400-80000</f>
        <v>2557400</v>
      </c>
      <c r="I94" s="234">
        <v>2557400</v>
      </c>
    </row>
    <row r="95" spans="1:9" s="57" customFormat="1" ht="59.25" customHeight="1">
      <c r="A95" s="288">
        <v>6220</v>
      </c>
      <c r="B95" s="287" t="s">
        <v>43</v>
      </c>
      <c r="C95" s="18">
        <f>SUM(F95:H95)</f>
        <v>9200</v>
      </c>
      <c r="D95" s="31">
        <f>I95</f>
        <v>9200</v>
      </c>
      <c r="E95" s="162">
        <f t="shared" si="7"/>
        <v>100</v>
      </c>
      <c r="F95" s="43"/>
      <c r="G95" s="22"/>
      <c r="H95" s="43">
        <v>9200</v>
      </c>
      <c r="I95" s="234">
        <v>9200</v>
      </c>
    </row>
    <row r="96" spans="1:9" s="8" customFormat="1" ht="27" customHeight="1">
      <c r="A96" s="294">
        <v>92108</v>
      </c>
      <c r="B96" s="295" t="s">
        <v>44</v>
      </c>
      <c r="C96" s="64">
        <f>H96</f>
        <v>3037600</v>
      </c>
      <c r="D96" s="142">
        <f>I96</f>
        <v>3037600</v>
      </c>
      <c r="E96" s="170">
        <f t="shared" si="7"/>
        <v>100</v>
      </c>
      <c r="F96" s="64"/>
      <c r="G96" s="71"/>
      <c r="H96" s="64">
        <f>H97+H98</f>
        <v>3037600</v>
      </c>
      <c r="I96" s="209">
        <f>I97+I98</f>
        <v>3037600</v>
      </c>
    </row>
    <row r="97" spans="1:9" s="57" customFormat="1" ht="28.5" customHeight="1">
      <c r="A97" s="288">
        <v>2480</v>
      </c>
      <c r="B97" s="287" t="s">
        <v>39</v>
      </c>
      <c r="C97" s="18">
        <f>SUM(F97:H97)</f>
        <v>2937600</v>
      </c>
      <c r="D97" s="31">
        <f>I97</f>
        <v>2937600</v>
      </c>
      <c r="E97" s="162">
        <f t="shared" si="7"/>
        <v>100</v>
      </c>
      <c r="F97" s="43"/>
      <c r="G97" s="22"/>
      <c r="H97" s="43">
        <f>3029600-92000</f>
        <v>2937600</v>
      </c>
      <c r="I97" s="234">
        <v>2937600</v>
      </c>
    </row>
    <row r="98" spans="1:9" s="57" customFormat="1" ht="62.25" customHeight="1">
      <c r="A98" s="288">
        <v>6220</v>
      </c>
      <c r="B98" s="287" t="s">
        <v>43</v>
      </c>
      <c r="C98" s="18">
        <f>SUM(F98:H98)</f>
        <v>100000</v>
      </c>
      <c r="D98" s="31">
        <f>I98</f>
        <v>100000</v>
      </c>
      <c r="E98" s="162">
        <f t="shared" si="7"/>
        <v>100</v>
      </c>
      <c r="F98" s="43"/>
      <c r="G98" s="22"/>
      <c r="H98" s="43">
        <v>100000</v>
      </c>
      <c r="I98" s="234">
        <v>100000</v>
      </c>
    </row>
    <row r="99" spans="1:9" s="8" customFormat="1" ht="27.75" customHeight="1">
      <c r="A99" s="294">
        <v>92109</v>
      </c>
      <c r="B99" s="295" t="s">
        <v>48</v>
      </c>
      <c r="C99" s="64">
        <f>SUM(C100:C100)</f>
        <v>2881800</v>
      </c>
      <c r="D99" s="142">
        <f>SUM(D100:D100)</f>
        <v>2880447</v>
      </c>
      <c r="E99" s="170">
        <f t="shared" si="7"/>
        <v>99.95305017697272</v>
      </c>
      <c r="F99" s="64">
        <f>SUM(F100:F100)</f>
        <v>2881800</v>
      </c>
      <c r="G99" s="71">
        <f>SUM(G100:G100)</f>
        <v>2880447</v>
      </c>
      <c r="H99" s="64"/>
      <c r="I99" s="209"/>
    </row>
    <row r="100" spans="1:9" s="9" customFormat="1" ht="27.75" customHeight="1">
      <c r="A100" s="288">
        <v>2480</v>
      </c>
      <c r="B100" s="287" t="s">
        <v>39</v>
      </c>
      <c r="C100" s="329">
        <f>F100</f>
        <v>2881800</v>
      </c>
      <c r="D100" s="31">
        <f>G100</f>
        <v>2880447</v>
      </c>
      <c r="E100" s="162">
        <f t="shared" si="7"/>
        <v>99.95305017697272</v>
      </c>
      <c r="F100" s="43">
        <f>2341800+335000+205000</f>
        <v>2881800</v>
      </c>
      <c r="G100" s="22">
        <v>2880447</v>
      </c>
      <c r="H100" s="43"/>
      <c r="I100" s="328"/>
    </row>
    <row r="101" spans="1:9" s="8" customFormat="1" ht="17.25" customHeight="1">
      <c r="A101" s="294">
        <v>92116</v>
      </c>
      <c r="B101" s="295" t="s">
        <v>45</v>
      </c>
      <c r="C101" s="64">
        <f>C102</f>
        <v>3887200</v>
      </c>
      <c r="D101" s="142">
        <f>D102</f>
        <v>3885181</v>
      </c>
      <c r="E101" s="171">
        <f t="shared" si="7"/>
        <v>99.94806030047336</v>
      </c>
      <c r="F101" s="64">
        <f>F102</f>
        <v>1426800</v>
      </c>
      <c r="G101" s="71">
        <f>G102</f>
        <v>1426798</v>
      </c>
      <c r="H101" s="64">
        <f>H102</f>
        <v>2460400</v>
      </c>
      <c r="I101" s="209">
        <f>I102</f>
        <v>2458383</v>
      </c>
    </row>
    <row r="102" spans="1:9" s="9" customFormat="1" ht="27" customHeight="1">
      <c r="A102" s="288">
        <v>2480</v>
      </c>
      <c r="B102" s="287" t="s">
        <v>39</v>
      </c>
      <c r="C102" s="18">
        <f>F102+H102</f>
        <v>3887200</v>
      </c>
      <c r="D102" s="31">
        <f>G102+I102</f>
        <v>3885181</v>
      </c>
      <c r="E102" s="162">
        <f t="shared" si="7"/>
        <v>99.94806030047336</v>
      </c>
      <c r="F102" s="43">
        <f>1176800+90000+110000+50000</f>
        <v>1426800</v>
      </c>
      <c r="G102" s="22">
        <v>1426798</v>
      </c>
      <c r="H102" s="43">
        <v>2460400</v>
      </c>
      <c r="I102" s="328">
        <v>2458383</v>
      </c>
    </row>
    <row r="103" spans="1:9" s="8" customFormat="1" ht="16.5" customHeight="1">
      <c r="A103" s="294">
        <v>92118</v>
      </c>
      <c r="B103" s="295" t="s">
        <v>46</v>
      </c>
      <c r="C103" s="64">
        <f>SUM(C104:C105)</f>
        <v>2535850</v>
      </c>
      <c r="D103" s="142">
        <f>SUM(D104:D105)</f>
        <v>2478645</v>
      </c>
      <c r="E103" s="171">
        <f t="shared" si="7"/>
        <v>97.7441489047065</v>
      </c>
      <c r="F103" s="64"/>
      <c r="G103" s="71"/>
      <c r="H103" s="64">
        <f>SUM(H104:H105)</f>
        <v>2535850</v>
      </c>
      <c r="I103" s="209">
        <f>SUM(I104:I105)</f>
        <v>2478645</v>
      </c>
    </row>
    <row r="104" spans="1:9" s="8" customFormat="1" ht="27" customHeight="1">
      <c r="A104" s="288">
        <v>2480</v>
      </c>
      <c r="B104" s="287" t="s">
        <v>39</v>
      </c>
      <c r="C104" s="18">
        <f>SUM(F104:H104)</f>
        <v>1942750</v>
      </c>
      <c r="D104" s="31">
        <f>I104</f>
        <v>1935545</v>
      </c>
      <c r="E104" s="162">
        <f t="shared" si="7"/>
        <v>99.62913395959336</v>
      </c>
      <c r="F104" s="119"/>
      <c r="G104" s="120"/>
      <c r="H104" s="43">
        <f>1794200+12000+5650+40000+5000+70000-10100+26000</f>
        <v>1942750</v>
      </c>
      <c r="I104" s="234">
        <v>1935545</v>
      </c>
    </row>
    <row r="105" spans="1:9" s="8" customFormat="1" ht="62.25" customHeight="1" thickBot="1">
      <c r="A105" s="288">
        <v>6220</v>
      </c>
      <c r="B105" s="287" t="s">
        <v>43</v>
      </c>
      <c r="C105" s="18">
        <f>SUM(F105:H105)</f>
        <v>593100</v>
      </c>
      <c r="D105" s="31">
        <f>I105</f>
        <v>543100</v>
      </c>
      <c r="E105" s="162">
        <f t="shared" si="7"/>
        <v>91.56971842859551</v>
      </c>
      <c r="F105" s="119"/>
      <c r="G105" s="120"/>
      <c r="H105" s="43">
        <f>303000+200000+10100+80000</f>
        <v>593100</v>
      </c>
      <c r="I105" s="234">
        <v>543100</v>
      </c>
    </row>
    <row r="106" spans="1:9" s="8" customFormat="1" ht="23.25" customHeight="1" thickBot="1" thickTop="1">
      <c r="A106" s="282">
        <v>926</v>
      </c>
      <c r="B106" s="290" t="s">
        <v>26</v>
      </c>
      <c r="C106" s="19">
        <f>F106+H106</f>
        <v>3940000</v>
      </c>
      <c r="D106" s="20">
        <f>G106+I106</f>
        <v>3909272</v>
      </c>
      <c r="E106" s="172">
        <f t="shared" si="7"/>
        <v>99.22010152284264</v>
      </c>
      <c r="F106" s="19">
        <f>F107+F109</f>
        <v>3940000</v>
      </c>
      <c r="G106" s="21">
        <f>G107+G109</f>
        <v>3909272</v>
      </c>
      <c r="H106" s="19"/>
      <c r="I106" s="201"/>
    </row>
    <row r="107" spans="1:9" s="8" customFormat="1" ht="26.25" customHeight="1" thickTop="1">
      <c r="A107" s="325">
        <v>92605</v>
      </c>
      <c r="B107" s="326" t="s">
        <v>27</v>
      </c>
      <c r="C107" s="10">
        <f>C108</f>
        <v>3690000</v>
      </c>
      <c r="D107" s="11">
        <f>D108</f>
        <v>3659272</v>
      </c>
      <c r="E107" s="168">
        <f t="shared" si="7"/>
        <v>99.16726287262873</v>
      </c>
      <c r="F107" s="121">
        <f>F108</f>
        <v>3690000</v>
      </c>
      <c r="G107" s="122">
        <f>G108</f>
        <v>3659272</v>
      </c>
      <c r="H107" s="78"/>
      <c r="I107" s="202"/>
    </row>
    <row r="108" spans="1:9" s="9" customFormat="1" ht="39" customHeight="1">
      <c r="A108" s="300">
        <v>2820</v>
      </c>
      <c r="B108" s="304" t="s">
        <v>19</v>
      </c>
      <c r="C108" s="18">
        <f aca="true" t="shared" si="8" ref="C108:D110">F108</f>
        <v>3690000</v>
      </c>
      <c r="D108" s="31">
        <f t="shared" si="8"/>
        <v>3659272</v>
      </c>
      <c r="E108" s="162">
        <f t="shared" si="7"/>
        <v>99.16726287262873</v>
      </c>
      <c r="F108" s="123">
        <f>3300000+70000+30000+240000+50000</f>
        <v>3690000</v>
      </c>
      <c r="G108" s="124">
        <v>3659272</v>
      </c>
      <c r="H108" s="66"/>
      <c r="I108" s="203"/>
    </row>
    <row r="109" spans="1:9" s="57" customFormat="1" ht="17.25" customHeight="1">
      <c r="A109" s="235">
        <v>92695</v>
      </c>
      <c r="B109" s="273" t="s">
        <v>10</v>
      </c>
      <c r="C109" s="44">
        <f t="shared" si="8"/>
        <v>250000</v>
      </c>
      <c r="D109" s="130">
        <f t="shared" si="8"/>
        <v>250000</v>
      </c>
      <c r="E109" s="171">
        <f t="shared" si="7"/>
        <v>100</v>
      </c>
      <c r="F109" s="34">
        <f>F110</f>
        <v>250000</v>
      </c>
      <c r="G109" s="35">
        <f>G110</f>
        <v>250000</v>
      </c>
      <c r="H109" s="70"/>
      <c r="I109" s="219"/>
    </row>
    <row r="110" spans="1:9" s="9" customFormat="1" ht="51" customHeight="1" thickBot="1">
      <c r="A110" s="236">
        <v>2820</v>
      </c>
      <c r="B110" s="327" t="s">
        <v>19</v>
      </c>
      <c r="C110" s="18">
        <f t="shared" si="8"/>
        <v>250000</v>
      </c>
      <c r="D110" s="31">
        <f t="shared" si="8"/>
        <v>250000</v>
      </c>
      <c r="E110" s="162">
        <f t="shared" si="7"/>
        <v>100</v>
      </c>
      <c r="F110" s="30">
        <v>250000</v>
      </c>
      <c r="G110" s="112">
        <v>250000</v>
      </c>
      <c r="H110" s="74"/>
      <c r="I110" s="213"/>
    </row>
    <row r="111" spans="1:9" s="8" customFormat="1" ht="23.25" customHeight="1" thickTop="1">
      <c r="A111" s="237"/>
      <c r="B111" s="274" t="s">
        <v>1</v>
      </c>
      <c r="C111" s="184">
        <f>C7+C10+C18+C24+C29+C50+C53+C62+C74+C90+C106+C85+C14</f>
        <v>58697948</v>
      </c>
      <c r="D111" s="186">
        <f>D7+D10+D18+D24+D29+D50+D53+D62+D74+D90+D106+D85+D14</f>
        <v>58133042</v>
      </c>
      <c r="E111" s="175">
        <f t="shared" si="7"/>
        <v>99.0376051987371</v>
      </c>
      <c r="F111" s="184">
        <f>F7+F10+F18+F24+F29+F50+F53+F62+F74+F90+F106+F85+F14</f>
        <v>38777748</v>
      </c>
      <c r="G111" s="185">
        <f>G7+G10+G18+G24+G29+G50+G53+G62+G74+G90+G106+G85+G14</f>
        <v>38319687</v>
      </c>
      <c r="H111" s="184">
        <f>H10+H14+H18+H24+H29+H53+H62+H74+H90+H106+H85</f>
        <v>19920200</v>
      </c>
      <c r="I111" s="238">
        <f>I10+I14+I18+I24+I29+I53+I62+I74+I90+I106+I85</f>
        <v>19813355</v>
      </c>
    </row>
    <row r="112" spans="1:9" ht="9.75" customHeight="1">
      <c r="A112" s="239"/>
      <c r="B112" s="275" t="s">
        <v>69</v>
      </c>
      <c r="C112" s="82"/>
      <c r="D112" s="155"/>
      <c r="E112" s="62"/>
      <c r="F112" s="82"/>
      <c r="G112" s="62"/>
      <c r="H112" s="82"/>
      <c r="I112" s="240"/>
    </row>
    <row r="113" spans="1:9" ht="14.25" customHeight="1">
      <c r="A113" s="239"/>
      <c r="B113" s="275" t="s">
        <v>70</v>
      </c>
      <c r="C113" s="83">
        <f>F113+H113</f>
        <v>55487648</v>
      </c>
      <c r="D113" s="156">
        <f>G113+I113</f>
        <v>55078051</v>
      </c>
      <c r="E113" s="183">
        <f>D113/C113*100</f>
        <v>99.26182309980052</v>
      </c>
      <c r="F113" s="83">
        <f>F111-F114</f>
        <v>36569748</v>
      </c>
      <c r="G113" s="156">
        <f>G111-G114</f>
        <v>36216996</v>
      </c>
      <c r="H113" s="83">
        <f>H111-H114</f>
        <v>18917900</v>
      </c>
      <c r="I113" s="187">
        <f>I111-I114</f>
        <v>18861055</v>
      </c>
    </row>
    <row r="114" spans="1:9" ht="16.5" thickBot="1">
      <c r="A114" s="241"/>
      <c r="B114" s="276" t="s">
        <v>71</v>
      </c>
      <c r="C114" s="242">
        <f>F114+H114</f>
        <v>3210300</v>
      </c>
      <c r="D114" s="243">
        <f>G114+I114</f>
        <v>3054991</v>
      </c>
      <c r="E114" s="244">
        <f>D114/C114*100</f>
        <v>95.16216552970127</v>
      </c>
      <c r="F114" s="242">
        <f>F17+F37+F77</f>
        <v>2208000</v>
      </c>
      <c r="G114" s="243">
        <f>G17+G37+G77</f>
        <v>2102691</v>
      </c>
      <c r="H114" s="242">
        <f>H95+H105+H26+H98</f>
        <v>1002300</v>
      </c>
      <c r="I114" s="245">
        <f>I95+I105+I26+I98</f>
        <v>952300</v>
      </c>
    </row>
    <row r="115" spans="1:9" ht="15.75">
      <c r="A115" s="340" t="s">
        <v>76</v>
      </c>
      <c r="B115" s="63"/>
      <c r="C115" s="15"/>
      <c r="D115" s="15"/>
      <c r="E115" s="15"/>
      <c r="F115" s="15"/>
      <c r="G115" s="15"/>
      <c r="H115" s="15"/>
      <c r="I115" s="182"/>
    </row>
    <row r="116" spans="1:9" ht="15.75">
      <c r="A116" s="340" t="s">
        <v>77</v>
      </c>
      <c r="B116" s="14"/>
      <c r="C116" s="15"/>
      <c r="D116" s="15"/>
      <c r="E116" s="15"/>
      <c r="F116" s="15"/>
      <c r="G116" s="15"/>
      <c r="H116" s="15"/>
      <c r="I116" s="182"/>
    </row>
    <row r="117" spans="1:9" ht="15.75">
      <c r="A117" s="340" t="s">
        <v>78</v>
      </c>
      <c r="B117" s="14"/>
      <c r="C117" s="15"/>
      <c r="D117" s="15"/>
      <c r="E117" s="15"/>
      <c r="F117" s="15"/>
      <c r="G117" s="15"/>
      <c r="H117" s="15"/>
      <c r="I117" s="182"/>
    </row>
    <row r="118" spans="2:9" ht="15.75">
      <c r="B118" s="14"/>
      <c r="C118" s="15"/>
      <c r="D118" s="15"/>
      <c r="E118" s="15"/>
      <c r="F118" s="15"/>
      <c r="G118" s="15"/>
      <c r="H118" s="15"/>
      <c r="I118" s="182"/>
    </row>
    <row r="119" spans="2:9" ht="15.75">
      <c r="B119" s="14"/>
      <c r="C119" s="15"/>
      <c r="D119" s="15"/>
      <c r="E119" s="15"/>
      <c r="F119" s="15"/>
      <c r="G119" s="15"/>
      <c r="H119" s="15"/>
      <c r="I119" s="182"/>
    </row>
    <row r="120" spans="2:9" ht="15.75">
      <c r="B120" s="14"/>
      <c r="C120" s="15"/>
      <c r="D120" s="15"/>
      <c r="E120" s="15"/>
      <c r="F120" s="15"/>
      <c r="G120" s="15"/>
      <c r="H120" s="15"/>
      <c r="I120" s="182"/>
    </row>
    <row r="121" spans="2:9" ht="15.75">
      <c r="B121" s="14"/>
      <c r="C121" s="15"/>
      <c r="D121" s="15"/>
      <c r="E121" s="15"/>
      <c r="F121" s="15"/>
      <c r="G121" s="15"/>
      <c r="H121" s="15"/>
      <c r="I121" s="182"/>
    </row>
    <row r="122" spans="2:9" ht="15.75">
      <c r="B122" s="14"/>
      <c r="C122" s="15"/>
      <c r="D122" s="15"/>
      <c r="E122" s="15"/>
      <c r="F122" s="15"/>
      <c r="G122" s="15"/>
      <c r="H122" s="15"/>
      <c r="I122" s="182"/>
    </row>
    <row r="123" spans="2:9" ht="15.75">
      <c r="B123" s="14"/>
      <c r="C123" s="15"/>
      <c r="D123" s="15"/>
      <c r="E123" s="15"/>
      <c r="F123" s="15"/>
      <c r="G123" s="15"/>
      <c r="H123" s="15"/>
      <c r="I123" s="182"/>
    </row>
    <row r="124" spans="2:9" ht="15.75">
      <c r="B124" s="14"/>
      <c r="C124" s="15"/>
      <c r="D124" s="15"/>
      <c r="E124" s="15"/>
      <c r="F124" s="15"/>
      <c r="G124" s="15"/>
      <c r="H124" s="15"/>
      <c r="I124" s="182"/>
    </row>
    <row r="125" spans="2:9" ht="15.75">
      <c r="B125" s="14"/>
      <c r="C125" s="15"/>
      <c r="D125" s="15"/>
      <c r="E125" s="15"/>
      <c r="F125" s="15"/>
      <c r="G125" s="15"/>
      <c r="H125" s="15"/>
      <c r="I125" s="182"/>
    </row>
    <row r="126" spans="2:9" ht="15.75">
      <c r="B126" s="14"/>
      <c r="C126" s="15"/>
      <c r="D126" s="15"/>
      <c r="E126" s="15"/>
      <c r="F126" s="15"/>
      <c r="G126" s="15"/>
      <c r="H126" s="15"/>
      <c r="I126" s="182"/>
    </row>
    <row r="127" spans="2:9" ht="15.75">
      <c r="B127" s="14"/>
      <c r="C127" s="15"/>
      <c r="D127" s="15"/>
      <c r="E127" s="15"/>
      <c r="F127" s="15"/>
      <c r="G127" s="15"/>
      <c r="H127" s="15"/>
      <c r="I127" s="182"/>
    </row>
    <row r="128" spans="2:9" ht="15.75">
      <c r="B128" s="14"/>
      <c r="C128" s="15"/>
      <c r="D128" s="15"/>
      <c r="E128" s="15"/>
      <c r="F128" s="15"/>
      <c r="G128" s="15"/>
      <c r="H128" s="15"/>
      <c r="I128" s="182"/>
    </row>
    <row r="129" spans="2:9" ht="15.75">
      <c r="B129" s="14"/>
      <c r="C129" s="15"/>
      <c r="D129" s="15"/>
      <c r="E129" s="15"/>
      <c r="F129" s="15"/>
      <c r="G129" s="15"/>
      <c r="H129" s="15"/>
      <c r="I129" s="182"/>
    </row>
    <row r="130" spans="2:9" ht="15.75">
      <c r="B130" s="14"/>
      <c r="C130" s="15"/>
      <c r="D130" s="15"/>
      <c r="E130" s="15"/>
      <c r="F130" s="15"/>
      <c r="G130" s="15"/>
      <c r="H130" s="15"/>
      <c r="I130" s="182"/>
    </row>
    <row r="131" spans="2:9" ht="15.75">
      <c r="B131" s="14"/>
      <c r="C131" s="15"/>
      <c r="D131" s="15"/>
      <c r="E131" s="15"/>
      <c r="F131" s="15"/>
      <c r="G131" s="15"/>
      <c r="H131" s="15"/>
      <c r="I131" s="182"/>
    </row>
    <row r="132" spans="2:9" ht="15.75">
      <c r="B132" s="14"/>
      <c r="C132" s="15"/>
      <c r="D132" s="15"/>
      <c r="E132" s="15"/>
      <c r="F132" s="15"/>
      <c r="G132" s="15"/>
      <c r="H132" s="15"/>
      <c r="I132" s="182"/>
    </row>
    <row r="133" spans="2:9" ht="15.75">
      <c r="B133" s="14"/>
      <c r="C133" s="15"/>
      <c r="D133" s="15"/>
      <c r="E133" s="15"/>
      <c r="F133" s="15"/>
      <c r="G133" s="15"/>
      <c r="H133" s="15"/>
      <c r="I133" s="182"/>
    </row>
    <row r="134" spans="2:9" ht="15.75">
      <c r="B134" s="14"/>
      <c r="C134" s="15"/>
      <c r="D134" s="15"/>
      <c r="E134" s="15"/>
      <c r="F134" s="15"/>
      <c r="G134" s="15"/>
      <c r="H134" s="15"/>
      <c r="I134" s="182"/>
    </row>
    <row r="135" spans="2:8" ht="15.75">
      <c r="B135" s="14"/>
      <c r="C135" s="15"/>
      <c r="D135" s="15"/>
      <c r="E135" s="15"/>
      <c r="F135" s="15"/>
      <c r="G135" s="15"/>
      <c r="H135" s="15"/>
    </row>
    <row r="136" spans="2:8" ht="15.75">
      <c r="B136" s="14"/>
      <c r="C136" s="15"/>
      <c r="D136" s="15"/>
      <c r="E136" s="15"/>
      <c r="F136" s="15"/>
      <c r="G136" s="15"/>
      <c r="H136" s="15"/>
    </row>
    <row r="137" spans="2:8" ht="15.75">
      <c r="B137" s="14"/>
      <c r="C137" s="15"/>
      <c r="D137" s="15"/>
      <c r="E137" s="15"/>
      <c r="F137" s="15"/>
      <c r="G137" s="15"/>
      <c r="H137" s="15"/>
    </row>
    <row r="138" spans="2:8" ht="15.75">
      <c r="B138" s="14"/>
      <c r="C138" s="15"/>
      <c r="D138" s="15"/>
      <c r="E138" s="15"/>
      <c r="F138" s="15"/>
      <c r="G138" s="15"/>
      <c r="H138" s="15"/>
    </row>
  </sheetData>
  <mergeCells count="5">
    <mergeCell ref="H4:I4"/>
    <mergeCell ref="B4:B5"/>
    <mergeCell ref="A4:A5"/>
    <mergeCell ref="C4:E4"/>
    <mergeCell ref="F4:G4"/>
  </mergeCells>
  <printOptions horizontalCentered="1"/>
  <pageMargins left="0.22" right="0" top="0.984251968503937" bottom="0.8661417322834646" header="0.5118110236220472" footer="0.5118110236220472"/>
  <pageSetup firstPageNumber="115" useFirstPageNumber="1" horizontalDpi="600" verticalDpi="600" orientation="portrait" paperSize="9" scale="95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Szpak</dc:creator>
  <cp:keywords/>
  <dc:description/>
  <cp:lastModifiedBy>Sulewska</cp:lastModifiedBy>
  <cp:lastPrinted>2009-04-21T12:17:20Z</cp:lastPrinted>
  <dcterms:created xsi:type="dcterms:W3CDTF">2007-01-18T13:10:48Z</dcterms:created>
  <dcterms:modified xsi:type="dcterms:W3CDTF">2009-04-21T13:22:57Z</dcterms:modified>
  <cp:category/>
  <cp:version/>
  <cp:contentType/>
  <cp:contentStatus/>
</cp:coreProperties>
</file>